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b371e7d64ee29d8/Antonia/Informes Trimestrales/SED Y SEMY/2023/8. Agosto IEAS/"/>
    </mc:Choice>
  </mc:AlternateContent>
  <xr:revisionPtr revIDLastSave="852" documentId="13_ncr:1_{BAA456E3-3A49-4781-9013-25243FDE8324}" xr6:coauthVersionLast="47" xr6:coauthVersionMax="47" xr10:uidLastSave="{79FF8C2E-E053-4880-97D5-3411E7B43589}"/>
  <bookViews>
    <workbookView xWindow="-120" yWindow="-120" windowWidth="20730" windowHeight="11160" tabRatio="900" activeTab="1" xr2:uid="{00000000-000D-0000-FFFF-FFFF00000000}"/>
  </bookViews>
  <sheets>
    <sheet name="CGN2005.001 2022" sheetId="12" r:id="rId1"/>
    <sheet name="CGN2005.001 2023" sheetId="9" r:id="rId2"/>
    <sheet name="EST SITUAC FRA DETALLADA" sheetId="3" r:id="rId3"/>
    <sheet name="ESTADO DE RESULTADO" sheetId="4" r:id="rId4"/>
    <sheet name="EST SITUAC FRA DETALLADA mes" sheetId="13" state="hidden" r:id="rId5"/>
    <sheet name="ESTADO DE RESULTADO mes" sheetId="14" state="hidden" r:id="rId6"/>
    <sheet name="CAMBIOS EN EL PATRIMONIO" sheetId="11" state="hidden" r:id="rId7"/>
  </sheets>
  <definedNames>
    <definedName name="_xlnm._FilterDatabase" localSheetId="0" hidden="1">'CGN2005.001 2022'!$A$16:$P$366</definedName>
    <definedName name="_xlnm._FilterDatabase" localSheetId="1" hidden="1">'CGN2005.001 2023'!$A$17:$P$369</definedName>
    <definedName name="_xlnm.Print_Area" localSheetId="0">'CGN2005.001 2022'!$A$1:$H$375</definedName>
    <definedName name="_xlnm.Print_Area" localSheetId="1">'CGN2005.001 2023'!$A$1:$H$378</definedName>
    <definedName name="_xlnm.Print_Area" localSheetId="2">'EST SITUAC FRA DETALLADA'!$A$1:$O$44</definedName>
    <definedName name="_xlnm.Print_Area" localSheetId="4">'EST SITUAC FRA DETALLADA mes'!$A$1:$O$44</definedName>
    <definedName name="_xlnm.Print_Area" localSheetId="3">'ESTADO DE RESULTADO'!$A$1:$G$58</definedName>
    <definedName name="_xlnm.Print_Area" localSheetId="5">'ESTADO DE RESULTADO mes'!$A$1:$G$59</definedName>
    <definedName name="_xlnm.Print_Titles" localSheetId="0">'CGN2005.001 2022'!$16:$16</definedName>
    <definedName name="_xlnm.Print_Titles" localSheetId="1">'CGN2005.001 2023'!$17:$17</definedName>
    <definedName name="_xlnm.Print_Titles" localSheetId="2">'EST SITUAC FRA DETALLADA'!$1:$9</definedName>
    <definedName name="_xlnm.Print_Titles" localSheetId="4">'EST SITUAC FRA DETALLADA mes'!$1:$9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5" i="12" l="1"/>
  <c r="D365" i="12"/>
  <c r="C365" i="12"/>
  <c r="E364" i="12"/>
  <c r="D364" i="12"/>
  <c r="C364" i="12"/>
  <c r="E362" i="12"/>
  <c r="D362" i="12"/>
  <c r="D358" i="12" s="1"/>
  <c r="C362" i="12"/>
  <c r="E359" i="12"/>
  <c r="D359" i="12"/>
  <c r="C359" i="12"/>
  <c r="C358" i="12" s="1"/>
  <c r="E358" i="12"/>
  <c r="E355" i="12"/>
  <c r="D355" i="12"/>
  <c r="C355" i="12"/>
  <c r="E348" i="12"/>
  <c r="D348" i="12"/>
  <c r="D337" i="12" s="1"/>
  <c r="C348" i="12"/>
  <c r="E345" i="12"/>
  <c r="D345" i="12"/>
  <c r="C345" i="12"/>
  <c r="C337" i="12" s="1"/>
  <c r="E338" i="12"/>
  <c r="D338" i="12"/>
  <c r="C338" i="12"/>
  <c r="E337" i="12"/>
  <c r="E335" i="12"/>
  <c r="D335" i="12"/>
  <c r="D304" i="12" s="1"/>
  <c r="D303" i="12" s="1"/>
  <c r="C335" i="12"/>
  <c r="E305" i="12"/>
  <c r="D305" i="12"/>
  <c r="C305" i="12"/>
  <c r="C304" i="12" s="1"/>
  <c r="C303" i="12" s="1"/>
  <c r="E304" i="12"/>
  <c r="E303" i="12"/>
  <c r="E296" i="12"/>
  <c r="D296" i="12"/>
  <c r="D292" i="12" s="1"/>
  <c r="C296" i="12"/>
  <c r="E293" i="12"/>
  <c r="D293" i="12"/>
  <c r="C293" i="12"/>
  <c r="C292" i="12" s="1"/>
  <c r="E292" i="12"/>
  <c r="E289" i="12"/>
  <c r="E288" i="12" s="1"/>
  <c r="D289" i="12"/>
  <c r="C289" i="12"/>
  <c r="D288" i="12"/>
  <c r="C288" i="12"/>
  <c r="E281" i="12"/>
  <c r="D281" i="12"/>
  <c r="C281" i="12"/>
  <c r="C270" i="12" s="1"/>
  <c r="E279" i="12"/>
  <c r="D279" i="12"/>
  <c r="C279" i="12"/>
  <c r="E271" i="12"/>
  <c r="E270" i="12" s="1"/>
  <c r="D271" i="12"/>
  <c r="C271" i="12"/>
  <c r="D270" i="12"/>
  <c r="E268" i="12"/>
  <c r="D268" i="12"/>
  <c r="C268" i="12"/>
  <c r="E265" i="12"/>
  <c r="D265" i="12"/>
  <c r="C265" i="12"/>
  <c r="E263" i="12"/>
  <c r="D263" i="12"/>
  <c r="C263" i="12"/>
  <c r="E255" i="12"/>
  <c r="E254" i="12" s="1"/>
  <c r="D255" i="12"/>
  <c r="D254" i="12" s="1"/>
  <c r="C255" i="12"/>
  <c r="C254" i="12"/>
  <c r="E252" i="12"/>
  <c r="D252" i="12"/>
  <c r="C252" i="12"/>
  <c r="E251" i="12"/>
  <c r="D251" i="12"/>
  <c r="C251" i="12"/>
  <c r="E247" i="12"/>
  <c r="D247" i="12"/>
  <c r="D224" i="12" s="1"/>
  <c r="C247" i="12"/>
  <c r="E235" i="12"/>
  <c r="D235" i="12"/>
  <c r="C235" i="12"/>
  <c r="C224" i="12" s="1"/>
  <c r="C223" i="12" s="1"/>
  <c r="E225" i="12"/>
  <c r="D225" i="12"/>
  <c r="C225" i="12"/>
  <c r="E224" i="12"/>
  <c r="E223" i="12" s="1"/>
  <c r="E215" i="12"/>
  <c r="D215" i="12"/>
  <c r="C215" i="12"/>
  <c r="E212" i="12"/>
  <c r="D212" i="12"/>
  <c r="C212" i="12"/>
  <c r="E209" i="12"/>
  <c r="D209" i="12"/>
  <c r="C209" i="12"/>
  <c r="E207" i="12"/>
  <c r="E206" i="12" s="1"/>
  <c r="E205" i="12" s="1"/>
  <c r="D207" i="12"/>
  <c r="D206" i="12" s="1"/>
  <c r="D205" i="12" s="1"/>
  <c r="C207" i="12"/>
  <c r="C206" i="12"/>
  <c r="C205" i="12" s="1"/>
  <c r="E202" i="12"/>
  <c r="E201" i="12" s="1"/>
  <c r="D202" i="12"/>
  <c r="C202" i="12"/>
  <c r="D201" i="12"/>
  <c r="C201" i="12"/>
  <c r="E199" i="12"/>
  <c r="D199" i="12"/>
  <c r="C199" i="12"/>
  <c r="E191" i="12"/>
  <c r="D191" i="12"/>
  <c r="C191" i="12"/>
  <c r="E178" i="12"/>
  <c r="D178" i="12"/>
  <c r="C178" i="12"/>
  <c r="E174" i="12"/>
  <c r="D174" i="12"/>
  <c r="C174" i="12"/>
  <c r="E172" i="12"/>
  <c r="D172" i="12"/>
  <c r="C172" i="12"/>
  <c r="C168" i="12" s="1"/>
  <c r="C167" i="12" s="1"/>
  <c r="E169" i="12"/>
  <c r="D169" i="12"/>
  <c r="D168" i="12" s="1"/>
  <c r="D167" i="12" s="1"/>
  <c r="C169" i="12"/>
  <c r="E168" i="12"/>
  <c r="E164" i="12"/>
  <c r="D164" i="12"/>
  <c r="C164" i="12"/>
  <c r="E160" i="12"/>
  <c r="D160" i="12"/>
  <c r="C160" i="12"/>
  <c r="E155" i="12"/>
  <c r="D155" i="12"/>
  <c r="C155" i="12"/>
  <c r="E152" i="12"/>
  <c r="D152" i="12"/>
  <c r="D148" i="12" s="1"/>
  <c r="C152" i="12"/>
  <c r="E149" i="12"/>
  <c r="E148" i="12" s="1"/>
  <c r="D149" i="12"/>
  <c r="C149" i="12"/>
  <c r="C148" i="12" s="1"/>
  <c r="E141" i="12"/>
  <c r="D141" i="12"/>
  <c r="C141" i="12"/>
  <c r="E131" i="12"/>
  <c r="D131" i="12"/>
  <c r="C131" i="12"/>
  <c r="E127" i="12"/>
  <c r="D127" i="12"/>
  <c r="C127" i="12"/>
  <c r="E119" i="12"/>
  <c r="D119" i="12"/>
  <c r="C119" i="12"/>
  <c r="E115" i="12"/>
  <c r="D115" i="12"/>
  <c r="C115" i="12"/>
  <c r="E110" i="12"/>
  <c r="D110" i="12"/>
  <c r="C110" i="12"/>
  <c r="E106" i="12"/>
  <c r="D106" i="12"/>
  <c r="C106" i="12"/>
  <c r="E99" i="12"/>
  <c r="D99" i="12"/>
  <c r="C99" i="12"/>
  <c r="E89" i="12"/>
  <c r="D89" i="12"/>
  <c r="C89" i="12"/>
  <c r="E80" i="12"/>
  <c r="D80" i="12"/>
  <c r="C80" i="12"/>
  <c r="E71" i="12"/>
  <c r="D71" i="12"/>
  <c r="C71" i="12"/>
  <c r="E60" i="12"/>
  <c r="D60" i="12"/>
  <c r="C60" i="12"/>
  <c r="E51" i="12"/>
  <c r="D51" i="12"/>
  <c r="C51" i="12"/>
  <c r="E42" i="12"/>
  <c r="D42" i="12"/>
  <c r="C42" i="12"/>
  <c r="E39" i="12"/>
  <c r="D39" i="12"/>
  <c r="C39" i="12"/>
  <c r="E37" i="12"/>
  <c r="D37" i="12"/>
  <c r="C37" i="12"/>
  <c r="E34" i="12"/>
  <c r="E33" i="12" s="1"/>
  <c r="D34" i="12"/>
  <c r="C34" i="12"/>
  <c r="C33" i="12" s="1"/>
  <c r="D33" i="12"/>
  <c r="E30" i="12"/>
  <c r="D30" i="12"/>
  <c r="C30" i="12"/>
  <c r="E28" i="12"/>
  <c r="D28" i="12"/>
  <c r="C28" i="12"/>
  <c r="E26" i="12"/>
  <c r="E25" i="12" s="1"/>
  <c r="D26" i="12"/>
  <c r="C26" i="12"/>
  <c r="C25" i="12" s="1"/>
  <c r="D25" i="12"/>
  <c r="E21" i="12"/>
  <c r="D21" i="12"/>
  <c r="C21" i="12"/>
  <c r="C18" i="12" s="1"/>
  <c r="E19" i="12"/>
  <c r="D19" i="12"/>
  <c r="D18" i="12" s="1"/>
  <c r="D17" i="12" s="1"/>
  <c r="C19" i="12"/>
  <c r="E18" i="12"/>
  <c r="E17" i="12" l="1"/>
  <c r="C17" i="12"/>
  <c r="E167" i="12"/>
  <c r="D223" i="12"/>
  <c r="B13" i="9" l="1"/>
  <c r="E29" i="9" l="1"/>
  <c r="D29" i="9"/>
  <c r="F24" i="9" l="1"/>
  <c r="C29" i="9" l="1"/>
  <c r="F30" i="9" l="1"/>
  <c r="H30" i="9" l="1"/>
  <c r="I30" i="9" s="1"/>
  <c r="C15" i="12" l="1"/>
  <c r="E367" i="9"/>
  <c r="E366" i="9" s="1"/>
  <c r="D367" i="9"/>
  <c r="D366" i="9" s="1"/>
  <c r="C367" i="9"/>
  <c r="E364" i="9"/>
  <c r="D364" i="9"/>
  <c r="C364" i="9"/>
  <c r="E361" i="9"/>
  <c r="D361" i="9"/>
  <c r="C361" i="9"/>
  <c r="E357" i="9"/>
  <c r="D357" i="9"/>
  <c r="C357" i="9"/>
  <c r="E350" i="9"/>
  <c r="D350" i="9"/>
  <c r="C350" i="9"/>
  <c r="E347" i="9"/>
  <c r="D347" i="9"/>
  <c r="C347" i="9"/>
  <c r="E340" i="9"/>
  <c r="D340" i="9"/>
  <c r="C340" i="9"/>
  <c r="E337" i="9"/>
  <c r="D337" i="9"/>
  <c r="C337" i="9"/>
  <c r="E307" i="9"/>
  <c r="D307" i="9"/>
  <c r="C307" i="9"/>
  <c r="E298" i="9"/>
  <c r="D298" i="9"/>
  <c r="C298" i="9"/>
  <c r="E295" i="9"/>
  <c r="D295" i="9"/>
  <c r="C295" i="9"/>
  <c r="E291" i="9"/>
  <c r="E290" i="9" s="1"/>
  <c r="D291" i="9"/>
  <c r="D290" i="9" s="1"/>
  <c r="C291" i="9"/>
  <c r="E283" i="9"/>
  <c r="D283" i="9"/>
  <c r="C283" i="9"/>
  <c r="E281" i="9"/>
  <c r="D281" i="9"/>
  <c r="C281" i="9"/>
  <c r="E273" i="9"/>
  <c r="D273" i="9"/>
  <c r="C273" i="9"/>
  <c r="E270" i="9"/>
  <c r="D270" i="9"/>
  <c r="C270" i="9"/>
  <c r="E267" i="9"/>
  <c r="D267" i="9"/>
  <c r="C267" i="9"/>
  <c r="E265" i="9"/>
  <c r="D265" i="9"/>
  <c r="C265" i="9"/>
  <c r="E257" i="9"/>
  <c r="D257" i="9"/>
  <c r="C257" i="9"/>
  <c r="E254" i="9"/>
  <c r="E253" i="9" s="1"/>
  <c r="D254" i="9"/>
  <c r="D253" i="9" s="1"/>
  <c r="C254" i="9"/>
  <c r="E249" i="9"/>
  <c r="D249" i="9"/>
  <c r="C249" i="9"/>
  <c r="E237" i="9"/>
  <c r="D237" i="9"/>
  <c r="C237" i="9"/>
  <c r="E227" i="9"/>
  <c r="D227" i="9"/>
  <c r="C227" i="9"/>
  <c r="E217" i="9"/>
  <c r="D217" i="9"/>
  <c r="C217" i="9"/>
  <c r="E214" i="9"/>
  <c r="D214" i="9"/>
  <c r="C214" i="9"/>
  <c r="E211" i="9"/>
  <c r="D211" i="9"/>
  <c r="C211" i="9"/>
  <c r="E209" i="9"/>
  <c r="D209" i="9"/>
  <c r="C209" i="9"/>
  <c r="E204" i="9"/>
  <c r="E203" i="9" s="1"/>
  <c r="D204" i="9"/>
  <c r="D203" i="9" s="1"/>
  <c r="C204" i="9"/>
  <c r="E201" i="9"/>
  <c r="D201" i="9"/>
  <c r="C201" i="9"/>
  <c r="E193" i="9"/>
  <c r="D193" i="9"/>
  <c r="C193" i="9"/>
  <c r="E180" i="9"/>
  <c r="D180" i="9"/>
  <c r="C180" i="9"/>
  <c r="E176" i="9"/>
  <c r="D176" i="9"/>
  <c r="C176" i="9"/>
  <c r="E174" i="9"/>
  <c r="D174" i="9"/>
  <c r="C174" i="9"/>
  <c r="E171" i="9"/>
  <c r="D171" i="9"/>
  <c r="C171" i="9"/>
  <c r="E166" i="9"/>
  <c r="D166" i="9"/>
  <c r="C166" i="9"/>
  <c r="E162" i="9"/>
  <c r="D162" i="9"/>
  <c r="C162" i="9"/>
  <c r="E157" i="9"/>
  <c r="D157" i="9"/>
  <c r="C157" i="9"/>
  <c r="E154" i="9"/>
  <c r="D154" i="9"/>
  <c r="C154" i="9"/>
  <c r="E151" i="9"/>
  <c r="D151" i="9"/>
  <c r="C151" i="9"/>
  <c r="E143" i="9"/>
  <c r="D143" i="9"/>
  <c r="C143" i="9"/>
  <c r="E133" i="9"/>
  <c r="D133" i="9"/>
  <c r="C133" i="9"/>
  <c r="E129" i="9"/>
  <c r="D129" i="9"/>
  <c r="C129" i="9"/>
  <c r="E121" i="9"/>
  <c r="D121" i="9"/>
  <c r="C121" i="9"/>
  <c r="E117" i="9"/>
  <c r="D117" i="9"/>
  <c r="C117" i="9"/>
  <c r="E112" i="9"/>
  <c r="D112" i="9"/>
  <c r="C112" i="9"/>
  <c r="E108" i="9"/>
  <c r="D108" i="9"/>
  <c r="C108" i="9"/>
  <c r="E101" i="9"/>
  <c r="D101" i="9"/>
  <c r="C101" i="9"/>
  <c r="E91" i="9"/>
  <c r="D91" i="9"/>
  <c r="C91" i="9"/>
  <c r="E82" i="9"/>
  <c r="D82" i="9"/>
  <c r="C82" i="9"/>
  <c r="E73" i="9"/>
  <c r="D73" i="9"/>
  <c r="C73" i="9"/>
  <c r="E62" i="9"/>
  <c r="D62" i="9"/>
  <c r="C62" i="9"/>
  <c r="E53" i="9"/>
  <c r="D53" i="9"/>
  <c r="C53" i="9"/>
  <c r="E44" i="9"/>
  <c r="D44" i="9"/>
  <c r="C44" i="9"/>
  <c r="E41" i="9"/>
  <c r="D41" i="9"/>
  <c r="C41" i="9"/>
  <c r="E39" i="9"/>
  <c r="D39" i="9"/>
  <c r="C39" i="9"/>
  <c r="E36" i="9"/>
  <c r="D36" i="9"/>
  <c r="C36" i="9"/>
  <c r="E32" i="9"/>
  <c r="D32" i="9"/>
  <c r="C32" i="9"/>
  <c r="E27" i="9"/>
  <c r="D27" i="9"/>
  <c r="C27" i="9"/>
  <c r="E22" i="9"/>
  <c r="D22" i="9"/>
  <c r="C22" i="9"/>
  <c r="E20" i="9"/>
  <c r="D20" i="9"/>
  <c r="C20" i="9"/>
  <c r="E339" i="9" l="1"/>
  <c r="D208" i="9"/>
  <c r="D207" i="9" s="1"/>
  <c r="E256" i="9"/>
  <c r="E360" i="9"/>
  <c r="C366" i="9"/>
  <c r="C360" i="9"/>
  <c r="C203" i="9"/>
  <c r="C253" i="9"/>
  <c r="D272" i="9"/>
  <c r="C290" i="9"/>
  <c r="E26" i="9"/>
  <c r="E19" i="9"/>
  <c r="D150" i="9"/>
  <c r="C150" i="9"/>
  <c r="E170" i="9"/>
  <c r="E169" i="9" s="1"/>
  <c r="D306" i="9"/>
  <c r="E35" i="9"/>
  <c r="D256" i="9"/>
  <c r="D294" i="9"/>
  <c r="E272" i="9"/>
  <c r="D35" i="9"/>
  <c r="C19" i="9"/>
  <c r="C26" i="9"/>
  <c r="E150" i="9"/>
  <c r="C208" i="9"/>
  <c r="C226" i="9"/>
  <c r="C294" i="9"/>
  <c r="E306" i="9"/>
  <c r="D26" i="9"/>
  <c r="C170" i="9"/>
  <c r="D226" i="9"/>
  <c r="C256" i="9"/>
  <c r="C339" i="9"/>
  <c r="D19" i="9"/>
  <c r="C35" i="9"/>
  <c r="D170" i="9"/>
  <c r="D169" i="9" s="1"/>
  <c r="E208" i="9"/>
  <c r="E207" i="9" s="1"/>
  <c r="E226" i="9"/>
  <c r="C272" i="9"/>
  <c r="E294" i="9"/>
  <c r="C306" i="9"/>
  <c r="D339" i="9"/>
  <c r="D360" i="9"/>
  <c r="E305" i="9" l="1"/>
  <c r="C169" i="9"/>
  <c r="C305" i="9"/>
  <c r="C207" i="9"/>
  <c r="D305" i="9"/>
  <c r="E18" i="9"/>
  <c r="D18" i="9"/>
  <c r="C18" i="9"/>
  <c r="D225" i="9"/>
  <c r="E225" i="9"/>
  <c r="C225" i="9"/>
  <c r="F18" i="9" l="1"/>
  <c r="A4" i="14"/>
  <c r="F312" i="9" l="1"/>
  <c r="F189" i="9"/>
  <c r="G189" i="9" l="1"/>
  <c r="I189" i="9" s="1"/>
  <c r="H312" i="9"/>
  <c r="F28" i="9" l="1"/>
  <c r="H28" i="9" l="1"/>
  <c r="I28" i="9" s="1"/>
  <c r="E23" i="14" l="1"/>
  <c r="E9" i="14"/>
  <c r="D9" i="14"/>
  <c r="E58" i="14"/>
  <c r="B58" i="14"/>
  <c r="E57" i="14"/>
  <c r="B57" i="14"/>
  <c r="F38" i="14"/>
  <c r="E27" i="14"/>
  <c r="D27" i="14"/>
  <c r="E25" i="14"/>
  <c r="D25" i="14"/>
  <c r="I10" i="14"/>
  <c r="I9" i="14"/>
  <c r="A2" i="14"/>
  <c r="A1" i="14"/>
  <c r="P25" i="13"/>
  <c r="P24" i="13"/>
  <c r="M9" i="13"/>
  <c r="L9" i="13"/>
  <c r="G24" i="9" l="1"/>
  <c r="F20" i="12"/>
  <c r="F22" i="12"/>
  <c r="F23" i="12"/>
  <c r="F24" i="12"/>
  <c r="F27" i="12"/>
  <c r="F29" i="12"/>
  <c r="F31" i="12"/>
  <c r="F32" i="12"/>
  <c r="F35" i="12"/>
  <c r="F36" i="12"/>
  <c r="F38" i="12"/>
  <c r="F40" i="12"/>
  <c r="F41" i="12"/>
  <c r="F43" i="12"/>
  <c r="F44" i="12"/>
  <c r="F45" i="12"/>
  <c r="F46" i="12"/>
  <c r="F47" i="12"/>
  <c r="F48" i="12"/>
  <c r="F49" i="12"/>
  <c r="F50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2" i="12"/>
  <c r="F73" i="12"/>
  <c r="F74" i="12"/>
  <c r="F75" i="12"/>
  <c r="F76" i="12"/>
  <c r="F77" i="12"/>
  <c r="F78" i="12"/>
  <c r="F79" i="12"/>
  <c r="F81" i="12"/>
  <c r="F82" i="12"/>
  <c r="F83" i="12"/>
  <c r="F84" i="12"/>
  <c r="F85" i="12"/>
  <c r="F86" i="12"/>
  <c r="F87" i="12"/>
  <c r="F88" i="12"/>
  <c r="F90" i="12"/>
  <c r="F91" i="12"/>
  <c r="F92" i="12"/>
  <c r="F93" i="12"/>
  <c r="F94" i="12"/>
  <c r="F95" i="12"/>
  <c r="F96" i="12"/>
  <c r="F97" i="12"/>
  <c r="F98" i="12"/>
  <c r="F100" i="12"/>
  <c r="F101" i="12"/>
  <c r="F102" i="12"/>
  <c r="F103" i="12"/>
  <c r="F104" i="12"/>
  <c r="F105" i="12"/>
  <c r="F107" i="12"/>
  <c r="F108" i="12"/>
  <c r="F109" i="12"/>
  <c r="F111" i="12"/>
  <c r="F112" i="12"/>
  <c r="F113" i="12"/>
  <c r="F114" i="12"/>
  <c r="F116" i="12"/>
  <c r="F117" i="12"/>
  <c r="F118" i="12"/>
  <c r="F120" i="12"/>
  <c r="F121" i="12"/>
  <c r="F122" i="12"/>
  <c r="F123" i="12"/>
  <c r="F124" i="12"/>
  <c r="F125" i="12"/>
  <c r="F126" i="12"/>
  <c r="F128" i="12"/>
  <c r="F129" i="12"/>
  <c r="F130" i="12"/>
  <c r="F132" i="12"/>
  <c r="F133" i="12"/>
  <c r="F134" i="12"/>
  <c r="F135" i="12"/>
  <c r="F136" i="12"/>
  <c r="F137" i="12"/>
  <c r="F138" i="12"/>
  <c r="F139" i="12"/>
  <c r="F140" i="12"/>
  <c r="F150" i="12"/>
  <c r="F151" i="12"/>
  <c r="F153" i="12"/>
  <c r="F154" i="12"/>
  <c r="F156" i="12"/>
  <c r="F157" i="12"/>
  <c r="F158" i="12"/>
  <c r="F159" i="12"/>
  <c r="F161" i="12"/>
  <c r="F162" i="12"/>
  <c r="F163" i="12"/>
  <c r="F165" i="12"/>
  <c r="F166" i="12"/>
  <c r="F170" i="12"/>
  <c r="F171" i="12"/>
  <c r="F173" i="12"/>
  <c r="F175" i="12"/>
  <c r="F176" i="12"/>
  <c r="F177" i="12"/>
  <c r="F179" i="12"/>
  <c r="F180" i="12"/>
  <c r="F181" i="12"/>
  <c r="F182" i="12"/>
  <c r="F183" i="12"/>
  <c r="F184" i="12"/>
  <c r="F185" i="12"/>
  <c r="F186" i="12"/>
  <c r="F187" i="12"/>
  <c r="F188" i="12"/>
  <c r="F189" i="12"/>
  <c r="F190" i="12"/>
  <c r="F192" i="12"/>
  <c r="F193" i="12"/>
  <c r="F194" i="12"/>
  <c r="F195" i="12"/>
  <c r="F196" i="12"/>
  <c r="F197" i="12"/>
  <c r="F198" i="12"/>
  <c r="F200" i="12"/>
  <c r="F203" i="12"/>
  <c r="F204" i="12"/>
  <c r="F208" i="12"/>
  <c r="F210" i="12"/>
  <c r="F211" i="12"/>
  <c r="F212" i="12"/>
  <c r="F213" i="12"/>
  <c r="F214" i="12"/>
  <c r="F216" i="12"/>
  <c r="F217" i="12"/>
  <c r="F218" i="12"/>
  <c r="F219" i="12"/>
  <c r="F220" i="12"/>
  <c r="F221" i="12"/>
  <c r="F222" i="12"/>
  <c r="F226" i="12"/>
  <c r="F227" i="12"/>
  <c r="F228" i="12"/>
  <c r="F229" i="12"/>
  <c r="F230" i="12"/>
  <c r="F231" i="12"/>
  <c r="F232" i="12"/>
  <c r="F233" i="12"/>
  <c r="F234" i="12"/>
  <c r="F236" i="12"/>
  <c r="F237" i="12"/>
  <c r="F238" i="12"/>
  <c r="F239" i="12"/>
  <c r="F240" i="12"/>
  <c r="F241" i="12"/>
  <c r="F242" i="12"/>
  <c r="F243" i="12"/>
  <c r="F244" i="12"/>
  <c r="F245" i="12"/>
  <c r="F246" i="12"/>
  <c r="F248" i="12"/>
  <c r="F249" i="12"/>
  <c r="F250" i="12"/>
  <c r="F252" i="12"/>
  <c r="F253" i="12"/>
  <c r="F256" i="12"/>
  <c r="F257" i="12"/>
  <c r="F258" i="12"/>
  <c r="F259" i="12"/>
  <c r="F260" i="12"/>
  <c r="F261" i="12"/>
  <c r="F262" i="12"/>
  <c r="F264" i="12"/>
  <c r="F266" i="12"/>
  <c r="F267" i="12"/>
  <c r="F268" i="12"/>
  <c r="F269" i="12"/>
  <c r="F272" i="12"/>
  <c r="F273" i="12"/>
  <c r="F274" i="12"/>
  <c r="F275" i="12"/>
  <c r="F276" i="12"/>
  <c r="F277" i="12"/>
  <c r="F278" i="12"/>
  <c r="F280" i="12"/>
  <c r="F282" i="12"/>
  <c r="F283" i="12"/>
  <c r="F284" i="12"/>
  <c r="F285" i="12"/>
  <c r="F286" i="12"/>
  <c r="F287" i="12"/>
  <c r="F288" i="12"/>
  <c r="F290" i="12"/>
  <c r="F291" i="12"/>
  <c r="F294" i="12"/>
  <c r="F295" i="12"/>
  <c r="F297" i="12"/>
  <c r="F298" i="12"/>
  <c r="F299" i="12"/>
  <c r="F300" i="12"/>
  <c r="F301" i="12"/>
  <c r="F302" i="12"/>
  <c r="F306" i="12"/>
  <c r="F307" i="12"/>
  <c r="F308" i="12"/>
  <c r="F309" i="12"/>
  <c r="F310" i="12"/>
  <c r="F311" i="12"/>
  <c r="F312" i="12"/>
  <c r="F313" i="12"/>
  <c r="F314" i="12"/>
  <c r="F315" i="12"/>
  <c r="F316" i="12"/>
  <c r="F317" i="12"/>
  <c r="F318" i="12"/>
  <c r="F319" i="12"/>
  <c r="F320" i="12"/>
  <c r="F321" i="12"/>
  <c r="F322" i="12"/>
  <c r="F323" i="12"/>
  <c r="F324" i="12"/>
  <c r="F325" i="12"/>
  <c r="F326" i="12"/>
  <c r="F327" i="12"/>
  <c r="F328" i="12"/>
  <c r="F329" i="12"/>
  <c r="F330" i="12"/>
  <c r="F331" i="12"/>
  <c r="F332" i="12"/>
  <c r="F333" i="12"/>
  <c r="F334" i="12"/>
  <c r="F336" i="12"/>
  <c r="F339" i="12"/>
  <c r="F340" i="12"/>
  <c r="F341" i="12"/>
  <c r="F342" i="12"/>
  <c r="F343" i="12"/>
  <c r="F344" i="12"/>
  <c r="F346" i="12"/>
  <c r="F347" i="12"/>
  <c r="F349" i="12"/>
  <c r="F350" i="12"/>
  <c r="F351" i="12"/>
  <c r="F352" i="12"/>
  <c r="F353" i="12"/>
  <c r="F354" i="12"/>
  <c r="F356" i="12"/>
  <c r="F357" i="12"/>
  <c r="F360" i="12"/>
  <c r="F361" i="12"/>
  <c r="F363" i="12"/>
  <c r="F366" i="12"/>
  <c r="F365" i="12"/>
  <c r="F362" i="12"/>
  <c r="F359" i="12"/>
  <c r="F355" i="12"/>
  <c r="F348" i="12"/>
  <c r="E39" i="4" s="1"/>
  <c r="F345" i="12"/>
  <c r="F338" i="12"/>
  <c r="F335" i="12"/>
  <c r="F305" i="12"/>
  <c r="F296" i="12"/>
  <c r="F281" i="12"/>
  <c r="E24" i="4" s="1"/>
  <c r="F279" i="12"/>
  <c r="F271" i="12"/>
  <c r="F265" i="12"/>
  <c r="F263" i="12"/>
  <c r="F255" i="12"/>
  <c r="F251" i="12"/>
  <c r="F247" i="12"/>
  <c r="F235" i="12"/>
  <c r="F225" i="12"/>
  <c r="F215" i="12"/>
  <c r="M33" i="3" s="1"/>
  <c r="F199" i="12"/>
  <c r="F191" i="12"/>
  <c r="F178" i="12"/>
  <c r="F174" i="12"/>
  <c r="F169" i="12"/>
  <c r="F164" i="12"/>
  <c r="F160" i="12"/>
  <c r="F155" i="12"/>
  <c r="E34" i="3" s="1"/>
  <c r="F152" i="12"/>
  <c r="F149" i="12"/>
  <c r="F141" i="12"/>
  <c r="F131" i="12"/>
  <c r="F119" i="12"/>
  <c r="F115" i="12"/>
  <c r="F110" i="12"/>
  <c r="F106" i="12"/>
  <c r="F99" i="12"/>
  <c r="F89" i="12"/>
  <c r="F80" i="12"/>
  <c r="F71" i="12"/>
  <c r="F51" i="12"/>
  <c r="F42" i="12"/>
  <c r="F39" i="12"/>
  <c r="F37" i="12"/>
  <c r="F34" i="12"/>
  <c r="F30" i="12"/>
  <c r="F28" i="12"/>
  <c r="F26" i="12"/>
  <c r="F21" i="12"/>
  <c r="F19" i="12"/>
  <c r="F209" i="12" l="1"/>
  <c r="F364" i="12"/>
  <c r="F201" i="12"/>
  <c r="F358" i="12"/>
  <c r="F207" i="12"/>
  <c r="F292" i="12"/>
  <c r="F202" i="12"/>
  <c r="F127" i="12"/>
  <c r="F206" i="12"/>
  <c r="F293" i="12"/>
  <c r="F289" i="12"/>
  <c r="F172" i="12"/>
  <c r="F33" i="12"/>
  <c r="F148" i="12"/>
  <c r="F167" i="12"/>
  <c r="F270" i="12"/>
  <c r="F254" i="12"/>
  <c r="F224" i="12" l="1"/>
  <c r="F337" i="12"/>
  <c r="F25" i="12"/>
  <c r="F168" i="12"/>
  <c r="F304" i="12"/>
  <c r="F205" i="12"/>
  <c r="F18" i="12"/>
  <c r="F303" i="12"/>
  <c r="F17" i="12"/>
  <c r="F223" i="12"/>
  <c r="E28" i="13" l="1"/>
  <c r="M31" i="13" l="1"/>
  <c r="F315" i="9" l="1"/>
  <c r="E15" i="13" l="1"/>
  <c r="I10" i="4"/>
  <c r="I9" i="4"/>
  <c r="P25" i="3"/>
  <c r="P24" i="3"/>
  <c r="F303" i="9" l="1"/>
  <c r="H303" i="9" l="1"/>
  <c r="I303" i="9" s="1"/>
  <c r="H301" i="12"/>
  <c r="I301" i="12" s="1"/>
  <c r="A37" i="11" l="1"/>
  <c r="E35" i="11"/>
  <c r="E37" i="11" s="1"/>
  <c r="D35" i="11"/>
  <c r="C35" i="11"/>
  <c r="H33" i="11"/>
  <c r="F28" i="11"/>
  <c r="H26" i="11"/>
  <c r="E18" i="11"/>
  <c r="E28" i="11" s="1"/>
  <c r="F38" i="4" l="1"/>
  <c r="H285" i="12" l="1"/>
  <c r="I285" i="12" s="1"/>
  <c r="F286" i="9" l="1"/>
  <c r="H286" i="9" l="1"/>
  <c r="I286" i="9" s="1"/>
  <c r="B11" i="9" l="1"/>
  <c r="F334" i="9" l="1"/>
  <c r="H332" i="12" l="1"/>
  <c r="I332" i="12" s="1"/>
  <c r="H334" i="9"/>
  <c r="I334" i="9" s="1"/>
  <c r="F288" i="9" l="1"/>
  <c r="H284" i="12" l="1"/>
  <c r="I284" i="12" s="1"/>
  <c r="H288" i="9"/>
  <c r="I288" i="9" s="1"/>
  <c r="H152" i="12"/>
  <c r="H154" i="9"/>
  <c r="F156" i="9"/>
  <c r="G156" i="9" l="1"/>
  <c r="I156" i="9" s="1"/>
  <c r="G153" i="12"/>
  <c r="I153" i="12" l="1"/>
  <c r="G365" i="12"/>
  <c r="G364" i="12" s="1"/>
  <c r="G362" i="12"/>
  <c r="G359" i="12"/>
  <c r="G355" i="12"/>
  <c r="G348" i="12"/>
  <c r="G345" i="12"/>
  <c r="G338" i="12"/>
  <c r="G335" i="12"/>
  <c r="G305" i="12"/>
  <c r="G296" i="12"/>
  <c r="G293" i="12"/>
  <c r="G289" i="12"/>
  <c r="G288" i="12" s="1"/>
  <c r="G281" i="12"/>
  <c r="G279" i="12"/>
  <c r="G271" i="12"/>
  <c r="G268" i="12"/>
  <c r="G265" i="12"/>
  <c r="G263" i="12"/>
  <c r="G255" i="12"/>
  <c r="G252" i="12"/>
  <c r="G247" i="12"/>
  <c r="G235" i="12"/>
  <c r="G225" i="12"/>
  <c r="G215" i="12"/>
  <c r="G212" i="12"/>
  <c r="G209" i="12"/>
  <c r="G202" i="12"/>
  <c r="G201" i="12" s="1"/>
  <c r="H199" i="12"/>
  <c r="H191" i="12"/>
  <c r="H178" i="12"/>
  <c r="H174" i="12"/>
  <c r="H172" i="12"/>
  <c r="H169" i="12"/>
  <c r="H164" i="12"/>
  <c r="G160" i="12"/>
  <c r="G155" i="12"/>
  <c r="H149" i="12"/>
  <c r="I147" i="12"/>
  <c r="I146" i="12"/>
  <c r="I145" i="12"/>
  <c r="I144" i="12"/>
  <c r="I143" i="12"/>
  <c r="I142" i="12"/>
  <c r="H141" i="12"/>
  <c r="G141" i="12"/>
  <c r="G131" i="12"/>
  <c r="G127" i="12"/>
  <c r="G119" i="12"/>
  <c r="G115" i="12"/>
  <c r="G110" i="12"/>
  <c r="G106" i="12"/>
  <c r="G99" i="12"/>
  <c r="G89" i="12"/>
  <c r="G80" i="12"/>
  <c r="G71" i="12"/>
  <c r="G60" i="12"/>
  <c r="G51" i="12"/>
  <c r="G42" i="12" s="1"/>
  <c r="G39" i="12"/>
  <c r="G37" i="12" s="1"/>
  <c r="G34" i="12"/>
  <c r="G30" i="12"/>
  <c r="G28" i="12"/>
  <c r="H26" i="12"/>
  <c r="H21" i="12"/>
  <c r="H19" i="12"/>
  <c r="F210" i="9"/>
  <c r="L9" i="3"/>
  <c r="G217" i="9"/>
  <c r="G214" i="9"/>
  <c r="G211" i="9"/>
  <c r="F212" i="9"/>
  <c r="F222" i="9"/>
  <c r="G129" i="9"/>
  <c r="F130" i="9"/>
  <c r="I24" i="9"/>
  <c r="F123" i="9"/>
  <c r="F124" i="9"/>
  <c r="F23" i="9"/>
  <c r="E57" i="4"/>
  <c r="E56" i="4"/>
  <c r="A4" i="4"/>
  <c r="A2" i="4"/>
  <c r="A1" i="4"/>
  <c r="F142" i="9"/>
  <c r="F141" i="9"/>
  <c r="F140" i="9"/>
  <c r="F139" i="9"/>
  <c r="F138" i="9"/>
  <c r="F137" i="9"/>
  <c r="F136" i="9"/>
  <c r="F135" i="9"/>
  <c r="F134" i="9"/>
  <c r="F219" i="9"/>
  <c r="B57" i="4"/>
  <c r="B56" i="4"/>
  <c r="F213" i="9"/>
  <c r="H201" i="9"/>
  <c r="F202" i="9"/>
  <c r="G357" i="9"/>
  <c r="F359" i="9"/>
  <c r="F358" i="9"/>
  <c r="G204" i="9"/>
  <c r="G203" i="9" s="1"/>
  <c r="F206" i="9"/>
  <c r="F205" i="9"/>
  <c r="F346" i="9"/>
  <c r="F345" i="9"/>
  <c r="F344" i="9"/>
  <c r="F343" i="9"/>
  <c r="F342" i="9"/>
  <c r="F341" i="9"/>
  <c r="G340" i="9"/>
  <c r="G347" i="9"/>
  <c r="F348" i="9"/>
  <c r="F349" i="9"/>
  <c r="G307" i="9"/>
  <c r="G295" i="9"/>
  <c r="F297" i="9"/>
  <c r="F221" i="9"/>
  <c r="H176" i="9"/>
  <c r="F177" i="9"/>
  <c r="F178" i="9"/>
  <c r="H166" i="9"/>
  <c r="F167" i="9"/>
  <c r="F132" i="9"/>
  <c r="G32" i="9"/>
  <c r="F34" i="9"/>
  <c r="F131" i="9"/>
  <c r="F33" i="9"/>
  <c r="F31" i="9"/>
  <c r="G29" i="9"/>
  <c r="H27" i="9"/>
  <c r="H22" i="9"/>
  <c r="H20" i="9"/>
  <c r="F37" i="9"/>
  <c r="F38" i="9"/>
  <c r="F40" i="9"/>
  <c r="F42" i="9"/>
  <c r="F43" i="9"/>
  <c r="F54" i="9"/>
  <c r="F55" i="9"/>
  <c r="F56" i="9"/>
  <c r="F57" i="9"/>
  <c r="F58" i="9"/>
  <c r="F59" i="9"/>
  <c r="F60" i="9"/>
  <c r="F61" i="9"/>
  <c r="F63" i="9"/>
  <c r="F64" i="9"/>
  <c r="F65" i="9"/>
  <c r="F66" i="9"/>
  <c r="F67" i="9"/>
  <c r="F68" i="9"/>
  <c r="F69" i="9"/>
  <c r="F70" i="9"/>
  <c r="F71" i="9"/>
  <c r="F72" i="9"/>
  <c r="F74" i="9"/>
  <c r="F75" i="9"/>
  <c r="F76" i="9"/>
  <c r="F77" i="9"/>
  <c r="F78" i="9"/>
  <c r="F79" i="9"/>
  <c r="F80" i="9"/>
  <c r="F81" i="9"/>
  <c r="F83" i="9"/>
  <c r="F84" i="9"/>
  <c r="F85" i="9"/>
  <c r="F86" i="9"/>
  <c r="F87" i="9"/>
  <c r="F88" i="9"/>
  <c r="F89" i="9"/>
  <c r="F90" i="9"/>
  <c r="F92" i="9"/>
  <c r="F93" i="9"/>
  <c r="F94" i="9"/>
  <c r="F95" i="9"/>
  <c r="F96" i="9"/>
  <c r="F97" i="9"/>
  <c r="F98" i="9"/>
  <c r="F99" i="9"/>
  <c r="F100" i="9"/>
  <c r="F102" i="9"/>
  <c r="F103" i="9"/>
  <c r="F104" i="9"/>
  <c r="F105" i="9"/>
  <c r="F106" i="9"/>
  <c r="F107" i="9"/>
  <c r="F109" i="9"/>
  <c r="F110" i="9"/>
  <c r="F111" i="9"/>
  <c r="F113" i="9"/>
  <c r="F114" i="9"/>
  <c r="F115" i="9"/>
  <c r="F116" i="9"/>
  <c r="F118" i="9"/>
  <c r="F119" i="9"/>
  <c r="F120" i="9"/>
  <c r="F122" i="9"/>
  <c r="F125" i="9"/>
  <c r="F126" i="9"/>
  <c r="F127" i="9"/>
  <c r="F128" i="9"/>
  <c r="H151" i="9"/>
  <c r="F158" i="9"/>
  <c r="F159" i="9"/>
  <c r="F160" i="9"/>
  <c r="F161" i="9"/>
  <c r="F163" i="9"/>
  <c r="F164" i="9"/>
  <c r="F165" i="9"/>
  <c r="F21" i="9"/>
  <c r="G36" i="9"/>
  <c r="G41" i="9"/>
  <c r="G39" i="9" s="1"/>
  <c r="G53" i="9"/>
  <c r="G44" i="9" s="1"/>
  <c r="G62" i="9"/>
  <c r="G73" i="9"/>
  <c r="G82" i="9"/>
  <c r="G91" i="9"/>
  <c r="G101" i="9"/>
  <c r="G108" i="9"/>
  <c r="G112" i="9"/>
  <c r="G117" i="9"/>
  <c r="G121" i="9"/>
  <c r="G133" i="9"/>
  <c r="F152" i="9"/>
  <c r="F153" i="9"/>
  <c r="F155" i="9"/>
  <c r="G157" i="9"/>
  <c r="G162" i="9"/>
  <c r="F168" i="9"/>
  <c r="F25" i="9"/>
  <c r="F242" i="9"/>
  <c r="F336" i="9"/>
  <c r="F335" i="9"/>
  <c r="F333" i="9"/>
  <c r="F332" i="9"/>
  <c r="F331" i="9"/>
  <c r="F330" i="9"/>
  <c r="F329" i="9"/>
  <c r="F328" i="9"/>
  <c r="F327" i="9"/>
  <c r="F326" i="9"/>
  <c r="F325" i="9"/>
  <c r="F324" i="9"/>
  <c r="F323" i="9"/>
  <c r="F322" i="9"/>
  <c r="F321" i="9"/>
  <c r="F320" i="9"/>
  <c r="F319" i="9"/>
  <c r="G337" i="9"/>
  <c r="F293" i="9"/>
  <c r="E27" i="4"/>
  <c r="E25" i="4"/>
  <c r="G367" i="9"/>
  <c r="G366" i="9" s="1"/>
  <c r="F365" i="9"/>
  <c r="G364" i="9"/>
  <c r="F363" i="9"/>
  <c r="F362" i="9"/>
  <c r="G361" i="9"/>
  <c r="F356" i="9"/>
  <c r="F355" i="9"/>
  <c r="F354" i="9"/>
  <c r="F353" i="9"/>
  <c r="F352" i="9"/>
  <c r="F351" i="9"/>
  <c r="G350" i="9"/>
  <c r="F338" i="9"/>
  <c r="F318" i="9"/>
  <c r="F317" i="9"/>
  <c r="F316" i="9"/>
  <c r="H315" i="9"/>
  <c r="F314" i="9"/>
  <c r="F313" i="9"/>
  <c r="F311" i="9"/>
  <c r="F310" i="9"/>
  <c r="F309" i="9"/>
  <c r="F308" i="9"/>
  <c r="F304" i="9"/>
  <c r="F302" i="9"/>
  <c r="F301" i="9"/>
  <c r="F300" i="9"/>
  <c r="F299" i="9"/>
  <c r="G298" i="9"/>
  <c r="F296" i="9"/>
  <c r="F292" i="9"/>
  <c r="G291" i="9"/>
  <c r="G290" i="9" s="1"/>
  <c r="F289" i="9"/>
  <c r="F287" i="9"/>
  <c r="F285" i="9"/>
  <c r="F284" i="9"/>
  <c r="G283" i="9"/>
  <c r="F282" i="9"/>
  <c r="G281" i="9"/>
  <c r="F280" i="9"/>
  <c r="F279" i="9"/>
  <c r="F278" i="9"/>
  <c r="F277" i="9"/>
  <c r="F276" i="9"/>
  <c r="F275" i="9"/>
  <c r="F274" i="9"/>
  <c r="G273" i="9"/>
  <c r="F271" i="9"/>
  <c r="G270" i="9"/>
  <c r="F269" i="9"/>
  <c r="F268" i="9"/>
  <c r="G267" i="9"/>
  <c r="G257" i="9"/>
  <c r="G265" i="9"/>
  <c r="F266" i="9"/>
  <c r="F264" i="9"/>
  <c r="F263" i="9"/>
  <c r="F262" i="9"/>
  <c r="F261" i="9"/>
  <c r="F260" i="9"/>
  <c r="F258" i="9"/>
  <c r="F259" i="9"/>
  <c r="F255" i="9"/>
  <c r="G254" i="9"/>
  <c r="F252" i="9"/>
  <c r="F251" i="9"/>
  <c r="F250" i="9"/>
  <c r="G249" i="9"/>
  <c r="F248" i="9"/>
  <c r="F247" i="9"/>
  <c r="F246" i="9"/>
  <c r="F245" i="9"/>
  <c r="F244" i="9"/>
  <c r="F243" i="9"/>
  <c r="F241" i="9"/>
  <c r="F240" i="9"/>
  <c r="F239" i="9"/>
  <c r="F238" i="9"/>
  <c r="G237" i="9"/>
  <c r="G227" i="9"/>
  <c r="F236" i="9"/>
  <c r="F235" i="9"/>
  <c r="F234" i="9"/>
  <c r="F233" i="9"/>
  <c r="F232" i="9"/>
  <c r="F231" i="9"/>
  <c r="F230" i="9"/>
  <c r="F229" i="9"/>
  <c r="F228" i="9"/>
  <c r="F224" i="9"/>
  <c r="F223" i="9"/>
  <c r="F220" i="9"/>
  <c r="F218" i="9"/>
  <c r="F216" i="9"/>
  <c r="F215" i="9"/>
  <c r="F200" i="9"/>
  <c r="F199" i="9"/>
  <c r="F198" i="9"/>
  <c r="F197" i="9"/>
  <c r="F196" i="9"/>
  <c r="F195" i="9"/>
  <c r="F194" i="9"/>
  <c r="H193" i="9"/>
  <c r="F192" i="9"/>
  <c r="F191" i="9"/>
  <c r="F190" i="9"/>
  <c r="F188" i="9"/>
  <c r="F187" i="9"/>
  <c r="F186" i="9"/>
  <c r="F185" i="9"/>
  <c r="F184" i="9"/>
  <c r="F183" i="9"/>
  <c r="F182" i="9"/>
  <c r="F181" i="9"/>
  <c r="H180" i="9"/>
  <c r="F179" i="9"/>
  <c r="F175" i="9"/>
  <c r="H174" i="9"/>
  <c r="F173" i="9"/>
  <c r="F172" i="9"/>
  <c r="H171" i="9"/>
  <c r="F52" i="9"/>
  <c r="F51" i="9"/>
  <c r="F50" i="9"/>
  <c r="F49" i="9"/>
  <c r="F48" i="9"/>
  <c r="F47" i="9"/>
  <c r="F46" i="9"/>
  <c r="F45" i="9"/>
  <c r="M9" i="3"/>
  <c r="D9" i="4"/>
  <c r="E9" i="4"/>
  <c r="D25" i="4"/>
  <c r="D27" i="4"/>
  <c r="I148" i="9"/>
  <c r="I144" i="9"/>
  <c r="I147" i="9"/>
  <c r="I146" i="9"/>
  <c r="G143" i="9"/>
  <c r="I149" i="9"/>
  <c r="H143" i="9"/>
  <c r="I145" i="9"/>
  <c r="H48" i="9" l="1"/>
  <c r="H235" i="9"/>
  <c r="I235" i="9" s="1"/>
  <c r="H251" i="9"/>
  <c r="I251" i="9" s="1"/>
  <c r="H259" i="9"/>
  <c r="I259" i="9" s="1"/>
  <c r="H269" i="9"/>
  <c r="I269" i="9" s="1"/>
  <c r="H282" i="9"/>
  <c r="H281" i="9" s="1"/>
  <c r="H301" i="9"/>
  <c r="I301" i="9" s="1"/>
  <c r="H352" i="9"/>
  <c r="I352" i="9" s="1"/>
  <c r="H328" i="9"/>
  <c r="I328" i="9" s="1"/>
  <c r="H205" i="9"/>
  <c r="I205" i="9" s="1"/>
  <c r="H49" i="9"/>
  <c r="I49" i="9" s="1"/>
  <c r="G191" i="9"/>
  <c r="I191" i="9" s="1"/>
  <c r="H228" i="9"/>
  <c r="I228" i="9" s="1"/>
  <c r="H236" i="9"/>
  <c r="I236" i="9" s="1"/>
  <c r="D23" i="14"/>
  <c r="G23" i="14" s="1"/>
  <c r="G21" i="9"/>
  <c r="I21" i="9" s="1"/>
  <c r="H54" i="9"/>
  <c r="I54" i="9" s="1"/>
  <c r="H139" i="9"/>
  <c r="H50" i="9"/>
  <c r="I50" i="9" s="1"/>
  <c r="G172" i="9"/>
  <c r="I172" i="9" s="1"/>
  <c r="H229" i="9"/>
  <c r="I229" i="9" s="1"/>
  <c r="H245" i="9"/>
  <c r="I245" i="9" s="1"/>
  <c r="H260" i="9"/>
  <c r="I260" i="9" s="1"/>
  <c r="H284" i="9"/>
  <c r="I284" i="9" s="1"/>
  <c r="H299" i="9"/>
  <c r="H354" i="9"/>
  <c r="I354" i="9" s="1"/>
  <c r="H322" i="9"/>
  <c r="I322" i="9" s="1"/>
  <c r="H326" i="9"/>
  <c r="I326" i="9" s="1"/>
  <c r="H335" i="9"/>
  <c r="I335" i="9" s="1"/>
  <c r="H165" i="9"/>
  <c r="I165" i="9" s="1"/>
  <c r="H122" i="9"/>
  <c r="I122" i="9" s="1"/>
  <c r="H116" i="9"/>
  <c r="I116" i="9" s="1"/>
  <c r="H88" i="9"/>
  <c r="H84" i="9"/>
  <c r="I84" i="9" s="1"/>
  <c r="H79" i="9"/>
  <c r="I79" i="9" s="1"/>
  <c r="H61" i="9"/>
  <c r="I61" i="9" s="1"/>
  <c r="H43" i="9"/>
  <c r="I43" i="9" s="1"/>
  <c r="H37" i="9"/>
  <c r="I37" i="9" s="1"/>
  <c r="G202" i="9"/>
  <c r="I202" i="9" s="1"/>
  <c r="H140" i="9"/>
  <c r="I140" i="9" s="1"/>
  <c r="H130" i="9"/>
  <c r="H210" i="9"/>
  <c r="H209" i="9" s="1"/>
  <c r="H52" i="9"/>
  <c r="I52" i="9" s="1"/>
  <c r="G181" i="9"/>
  <c r="I181" i="9" s="1"/>
  <c r="H247" i="9"/>
  <c r="I247" i="9" s="1"/>
  <c r="H158" i="9"/>
  <c r="I158" i="9" s="1"/>
  <c r="H126" i="9"/>
  <c r="I126" i="9" s="1"/>
  <c r="H77" i="9"/>
  <c r="I77" i="9" s="1"/>
  <c r="H55" i="9"/>
  <c r="G177" i="9"/>
  <c r="I177" i="9" s="1"/>
  <c r="H138" i="9"/>
  <c r="I138" i="9" s="1"/>
  <c r="H123" i="9"/>
  <c r="I123" i="9" s="1"/>
  <c r="G199" i="9"/>
  <c r="I199" i="9" s="1"/>
  <c r="H279" i="9"/>
  <c r="I279" i="9" s="1"/>
  <c r="H302" i="9"/>
  <c r="I302" i="9" s="1"/>
  <c r="H338" i="9"/>
  <c r="I338" i="9" s="1"/>
  <c r="I25" i="9"/>
  <c r="H161" i="9"/>
  <c r="I161" i="9" s="1"/>
  <c r="H63" i="9"/>
  <c r="I63" i="9" s="1"/>
  <c r="H206" i="9"/>
  <c r="I206" i="9" s="1"/>
  <c r="H266" i="9"/>
  <c r="H265" i="9" s="1"/>
  <c r="H285" i="9"/>
  <c r="I285" i="9" s="1"/>
  <c r="H323" i="9"/>
  <c r="I323" i="9" s="1"/>
  <c r="H164" i="9"/>
  <c r="I164" i="9" s="1"/>
  <c r="H159" i="9"/>
  <c r="H120" i="9"/>
  <c r="I120" i="9" s="1"/>
  <c r="H105" i="9"/>
  <c r="I105" i="9" s="1"/>
  <c r="H74" i="9"/>
  <c r="I74" i="9" s="1"/>
  <c r="H60" i="9"/>
  <c r="J303" i="9"/>
  <c r="K303" i="9" s="1"/>
  <c r="H348" i="9"/>
  <c r="I348" i="9" s="1"/>
  <c r="H342" i="9"/>
  <c r="I342" i="9" s="1"/>
  <c r="H346" i="9"/>
  <c r="I346" i="9" s="1"/>
  <c r="H358" i="9"/>
  <c r="I358" i="9" s="1"/>
  <c r="E14" i="13"/>
  <c r="E13" i="13" s="1"/>
  <c r="E19" i="13"/>
  <c r="E27" i="13"/>
  <c r="M16" i="13"/>
  <c r="M23" i="13"/>
  <c r="M21" i="13" s="1"/>
  <c r="E16" i="14"/>
  <c r="E45" i="14"/>
  <c r="E34" i="14"/>
  <c r="E39" i="14"/>
  <c r="E36" i="14" s="1"/>
  <c r="E18" i="13"/>
  <c r="E26" i="13"/>
  <c r="E29" i="13"/>
  <c r="E31" i="13"/>
  <c r="M15" i="13"/>
  <c r="M33" i="13"/>
  <c r="E17" i="14"/>
  <c r="E33" i="14"/>
  <c r="E20" i="13"/>
  <c r="E34" i="13"/>
  <c r="M18" i="13"/>
  <c r="E24" i="14"/>
  <c r="E22" i="14" s="1"/>
  <c r="E46" i="14"/>
  <c r="E30" i="13"/>
  <c r="M14" i="13"/>
  <c r="M17" i="13"/>
  <c r="M30" i="13"/>
  <c r="F211" i="9"/>
  <c r="G253" i="9"/>
  <c r="H208" i="12"/>
  <c r="H207" i="12" s="1"/>
  <c r="H317" i="9"/>
  <c r="I317" i="9" s="1"/>
  <c r="G22" i="12"/>
  <c r="I22" i="12" s="1"/>
  <c r="H50" i="12"/>
  <c r="I50" i="12" s="1"/>
  <c r="H62" i="12"/>
  <c r="I62" i="12" s="1"/>
  <c r="H68" i="12"/>
  <c r="I68" i="12" s="1"/>
  <c r="H70" i="12"/>
  <c r="I70" i="12" s="1"/>
  <c r="H72" i="12"/>
  <c r="I72" i="12" s="1"/>
  <c r="H78" i="12"/>
  <c r="I78" i="12" s="1"/>
  <c r="H84" i="12"/>
  <c r="I84" i="12" s="1"/>
  <c r="H88" i="12"/>
  <c r="I88" i="12" s="1"/>
  <c r="H90" i="12"/>
  <c r="I90" i="12" s="1"/>
  <c r="H92" i="12"/>
  <c r="I92" i="12" s="1"/>
  <c r="H96" i="12"/>
  <c r="I96" i="12" s="1"/>
  <c r="H98" i="12"/>
  <c r="I98" i="12" s="1"/>
  <c r="H100" i="12"/>
  <c r="I100" i="12" s="1"/>
  <c r="H104" i="12"/>
  <c r="I104" i="12" s="1"/>
  <c r="H114" i="12"/>
  <c r="I114" i="12" s="1"/>
  <c r="H118" i="12"/>
  <c r="I118" i="12" s="1"/>
  <c r="H122" i="12"/>
  <c r="I122" i="12" s="1"/>
  <c r="H132" i="12"/>
  <c r="I132" i="12" s="1"/>
  <c r="H134" i="12"/>
  <c r="I134" i="12" s="1"/>
  <c r="H162" i="12"/>
  <c r="I162" i="12" s="1"/>
  <c r="G166" i="12"/>
  <c r="I166" i="12" s="1"/>
  <c r="G170" i="12"/>
  <c r="I170" i="12" s="1"/>
  <c r="G180" i="12"/>
  <c r="I180" i="12" s="1"/>
  <c r="G182" i="12"/>
  <c r="I182" i="12" s="1"/>
  <c r="G186" i="12"/>
  <c r="I186" i="12" s="1"/>
  <c r="G192" i="12"/>
  <c r="I192" i="12" s="1"/>
  <c r="G196" i="12"/>
  <c r="I196" i="12" s="1"/>
  <c r="G200" i="12"/>
  <c r="G199" i="12" s="1"/>
  <c r="H217" i="12"/>
  <c r="I217" i="12" s="1"/>
  <c r="H226" i="12"/>
  <c r="I226" i="12" s="1"/>
  <c r="H232" i="12"/>
  <c r="I232" i="12" s="1"/>
  <c r="H238" i="12"/>
  <c r="I238" i="12" s="1"/>
  <c r="H242" i="12"/>
  <c r="I242" i="12" s="1"/>
  <c r="H248" i="12"/>
  <c r="I248" i="12" s="1"/>
  <c r="H250" i="12"/>
  <c r="I250" i="12" s="1"/>
  <c r="H253" i="12"/>
  <c r="H252" i="12" s="1"/>
  <c r="H258" i="12"/>
  <c r="I258" i="12" s="1"/>
  <c r="E23" i="4"/>
  <c r="H275" i="12"/>
  <c r="I275" i="12" s="1"/>
  <c r="H283" i="12"/>
  <c r="I283" i="12" s="1"/>
  <c r="J301" i="12"/>
  <c r="K301" i="12" s="1"/>
  <c r="H299" i="12"/>
  <c r="I299" i="12" s="1"/>
  <c r="H302" i="12"/>
  <c r="I302" i="12" s="1"/>
  <c r="H306" i="12"/>
  <c r="I306" i="12" s="1"/>
  <c r="H308" i="12"/>
  <c r="I308" i="12" s="1"/>
  <c r="H316" i="12"/>
  <c r="I316" i="12" s="1"/>
  <c r="H318" i="12"/>
  <c r="I318" i="12" s="1"/>
  <c r="H328" i="12"/>
  <c r="I328" i="12" s="1"/>
  <c r="H330" i="12"/>
  <c r="I330" i="12" s="1"/>
  <c r="H333" i="12"/>
  <c r="I333" i="12" s="1"/>
  <c r="H344" i="12"/>
  <c r="I344" i="12" s="1"/>
  <c r="H361" i="12"/>
  <c r="I361" i="12" s="1"/>
  <c r="H366" i="12"/>
  <c r="H365" i="12" s="1"/>
  <c r="H364" i="12" s="1"/>
  <c r="H32" i="12"/>
  <c r="I32" i="12" s="1"/>
  <c r="H38" i="12"/>
  <c r="I38" i="12" s="1"/>
  <c r="H43" i="12"/>
  <c r="I43" i="12" s="1"/>
  <c r="H49" i="12"/>
  <c r="I49" i="12" s="1"/>
  <c r="H57" i="12"/>
  <c r="I57" i="12" s="1"/>
  <c r="H59" i="12"/>
  <c r="I59" i="12" s="1"/>
  <c r="H65" i="12"/>
  <c r="I65" i="12" s="1"/>
  <c r="H75" i="12"/>
  <c r="I75" i="12" s="1"/>
  <c r="H77" i="12"/>
  <c r="I77" i="12" s="1"/>
  <c r="H83" i="12"/>
  <c r="I83" i="12" s="1"/>
  <c r="H85" i="12"/>
  <c r="I85" i="12" s="1"/>
  <c r="H87" i="12"/>
  <c r="I87" i="12" s="1"/>
  <c r="H95" i="12"/>
  <c r="I95" i="12" s="1"/>
  <c r="H97" i="12"/>
  <c r="I97" i="12" s="1"/>
  <c r="H101" i="12"/>
  <c r="I101" i="12" s="1"/>
  <c r="H105" i="12"/>
  <c r="I105" i="12" s="1"/>
  <c r="H107" i="12"/>
  <c r="I107" i="12" s="1"/>
  <c r="H111" i="12"/>
  <c r="I111" i="12" s="1"/>
  <c r="H117" i="12"/>
  <c r="I117" i="12" s="1"/>
  <c r="H125" i="12"/>
  <c r="I125" i="12" s="1"/>
  <c r="H129" i="12"/>
  <c r="I129" i="12" s="1"/>
  <c r="H133" i="12"/>
  <c r="I133" i="12" s="1"/>
  <c r="H139" i="12"/>
  <c r="I139" i="12" s="1"/>
  <c r="G151" i="12"/>
  <c r="I151" i="12" s="1"/>
  <c r="H157" i="12"/>
  <c r="I157" i="12" s="1"/>
  <c r="H159" i="12"/>
  <c r="I159" i="12" s="1"/>
  <c r="G173" i="12"/>
  <c r="G172" i="12" s="1"/>
  <c r="G185" i="12"/>
  <c r="I185" i="12" s="1"/>
  <c r="G189" i="12"/>
  <c r="I189" i="12" s="1"/>
  <c r="G197" i="12"/>
  <c r="I197" i="12" s="1"/>
  <c r="H204" i="12"/>
  <c r="I204" i="12" s="1"/>
  <c r="H210" i="12"/>
  <c r="H213" i="12"/>
  <c r="I213" i="12" s="1"/>
  <c r="H216" i="12"/>
  <c r="I216" i="12" s="1"/>
  <c r="H219" i="12"/>
  <c r="I219" i="12" s="1"/>
  <c r="H221" i="12"/>
  <c r="I221" i="12" s="1"/>
  <c r="H227" i="12"/>
  <c r="I227" i="12" s="1"/>
  <c r="H233" i="12"/>
  <c r="I233" i="12" s="1"/>
  <c r="H237" i="12"/>
  <c r="I237" i="12" s="1"/>
  <c r="H239" i="12"/>
  <c r="I239" i="12" s="1"/>
  <c r="H243" i="12"/>
  <c r="I243" i="12" s="1"/>
  <c r="H259" i="12"/>
  <c r="I259" i="12" s="1"/>
  <c r="H267" i="12"/>
  <c r="I267" i="12" s="1"/>
  <c r="H274" i="12"/>
  <c r="I274" i="12" s="1"/>
  <c r="H276" i="12"/>
  <c r="I276" i="12" s="1"/>
  <c r="H298" i="12"/>
  <c r="I298" i="12" s="1"/>
  <c r="H311" i="12"/>
  <c r="I311" i="12" s="1"/>
  <c r="H319" i="12"/>
  <c r="I319" i="12" s="1"/>
  <c r="H327" i="12"/>
  <c r="I327" i="12" s="1"/>
  <c r="H339" i="12"/>
  <c r="I339" i="12" s="1"/>
  <c r="H341" i="12"/>
  <c r="I341" i="12" s="1"/>
  <c r="H343" i="12"/>
  <c r="I343" i="12" s="1"/>
  <c r="H347" i="12"/>
  <c r="I347" i="12" s="1"/>
  <c r="H357" i="12"/>
  <c r="I357" i="12" s="1"/>
  <c r="H360" i="12"/>
  <c r="H359" i="12" s="1"/>
  <c r="H218" i="12"/>
  <c r="I218" i="12" s="1"/>
  <c r="H70" i="9"/>
  <c r="I70" i="9" s="1"/>
  <c r="H89" i="9"/>
  <c r="I89" i="9" s="1"/>
  <c r="G155" i="9"/>
  <c r="G154" i="9" s="1"/>
  <c r="H325" i="9"/>
  <c r="I325" i="9" s="1"/>
  <c r="G198" i="12"/>
  <c r="I198" i="12" s="1"/>
  <c r="H222" i="12"/>
  <c r="I222" i="12" s="1"/>
  <c r="G194" i="12"/>
  <c r="I194" i="12" s="1"/>
  <c r="H56" i="12"/>
  <c r="I56" i="12" s="1"/>
  <c r="H340" i="12"/>
  <c r="I340" i="12" s="1"/>
  <c r="H156" i="12"/>
  <c r="I156" i="12" s="1"/>
  <c r="H53" i="12"/>
  <c r="I53" i="12" s="1"/>
  <c r="H18" i="12"/>
  <c r="H116" i="12"/>
  <c r="I116" i="12" s="1"/>
  <c r="G152" i="9"/>
  <c r="I152" i="9" s="1"/>
  <c r="G190" i="9"/>
  <c r="I190" i="9" s="1"/>
  <c r="H224" i="9"/>
  <c r="I224" i="9" s="1"/>
  <c r="H262" i="9"/>
  <c r="I262" i="9" s="1"/>
  <c r="H35" i="12"/>
  <c r="I35" i="12" s="1"/>
  <c r="H326" i="12"/>
  <c r="I326" i="12" s="1"/>
  <c r="H322" i="12"/>
  <c r="I322" i="12" s="1"/>
  <c r="H126" i="12"/>
  <c r="I126" i="12" s="1"/>
  <c r="H277" i="12"/>
  <c r="I277" i="12" s="1"/>
  <c r="H293" i="9"/>
  <c r="I293" i="9" s="1"/>
  <c r="H137" i="9"/>
  <c r="I137" i="9" s="1"/>
  <c r="H64" i="9"/>
  <c r="I64" i="9" s="1"/>
  <c r="H351" i="12"/>
  <c r="I351" i="12" s="1"/>
  <c r="H85" i="9"/>
  <c r="I85" i="9" s="1"/>
  <c r="H282" i="12"/>
  <c r="I282" i="12" s="1"/>
  <c r="H213" i="9"/>
  <c r="I213" i="9" s="1"/>
  <c r="H58" i="9"/>
  <c r="I58" i="9" s="1"/>
  <c r="H359" i="9"/>
  <c r="I359" i="9" s="1"/>
  <c r="F41" i="9"/>
  <c r="G224" i="12"/>
  <c r="G188" i="9"/>
  <c r="I188" i="9" s="1"/>
  <c r="H356" i="9"/>
  <c r="I356" i="9" s="1"/>
  <c r="H244" i="9"/>
  <c r="I244" i="9" s="1"/>
  <c r="H314" i="9"/>
  <c r="I314" i="9" s="1"/>
  <c r="H78" i="9"/>
  <c r="I78" i="9" s="1"/>
  <c r="H276" i="9"/>
  <c r="I276" i="9" s="1"/>
  <c r="H119" i="9"/>
  <c r="I119" i="9" s="1"/>
  <c r="H95" i="9"/>
  <c r="I95" i="9" s="1"/>
  <c r="H229" i="12"/>
  <c r="I229" i="12" s="1"/>
  <c r="H48" i="12"/>
  <c r="I48" i="12" s="1"/>
  <c r="H241" i="12"/>
  <c r="I241" i="12" s="1"/>
  <c r="H86" i="9"/>
  <c r="I86" i="9" s="1"/>
  <c r="H329" i="9"/>
  <c r="I329" i="9" s="1"/>
  <c r="H280" i="9"/>
  <c r="I280" i="9" s="1"/>
  <c r="H113" i="9"/>
  <c r="I113" i="9" s="1"/>
  <c r="F112" i="9"/>
  <c r="F133" i="9"/>
  <c r="H264" i="9"/>
  <c r="I264" i="9" s="1"/>
  <c r="I55" i="9"/>
  <c r="H349" i="12"/>
  <c r="I349" i="12" s="1"/>
  <c r="G186" i="9"/>
  <c r="I186" i="9" s="1"/>
  <c r="H59" i="9"/>
  <c r="I59" i="9" s="1"/>
  <c r="G185" i="9"/>
  <c r="I185" i="9" s="1"/>
  <c r="G182" i="9"/>
  <c r="I182" i="9" s="1"/>
  <c r="H320" i="12"/>
  <c r="I320" i="12" s="1"/>
  <c r="I299" i="9"/>
  <c r="H124" i="9"/>
  <c r="I124" i="9" s="1"/>
  <c r="H216" i="9"/>
  <c r="I216" i="9" s="1"/>
  <c r="G294" i="9"/>
  <c r="G270" i="12"/>
  <c r="H262" i="12"/>
  <c r="I262" i="12" s="1"/>
  <c r="G183" i="9"/>
  <c r="I183" i="9" s="1"/>
  <c r="H47" i="9"/>
  <c r="I47" i="9" s="1"/>
  <c r="H292" i="9"/>
  <c r="I292" i="9" s="1"/>
  <c r="G23" i="9"/>
  <c r="G22" i="9" s="1"/>
  <c r="H325" i="12"/>
  <c r="I325" i="12" s="1"/>
  <c r="H244" i="12"/>
  <c r="I244" i="12" s="1"/>
  <c r="H261" i="9"/>
  <c r="I261" i="9" s="1"/>
  <c r="F217" i="9"/>
  <c r="G195" i="12"/>
  <c r="I195" i="12" s="1"/>
  <c r="H222" i="9"/>
  <c r="I222" i="9" s="1"/>
  <c r="H34" i="9"/>
  <c r="I34" i="9" s="1"/>
  <c r="H113" i="12"/>
  <c r="I113" i="12" s="1"/>
  <c r="H168" i="12"/>
  <c r="H300" i="12"/>
  <c r="I300" i="12" s="1"/>
  <c r="H232" i="9"/>
  <c r="I232" i="9" s="1"/>
  <c r="H309" i="12"/>
  <c r="I309" i="12" s="1"/>
  <c r="H87" i="9"/>
  <c r="I87" i="9" s="1"/>
  <c r="H51" i="9"/>
  <c r="I51" i="9" s="1"/>
  <c r="I315" i="9"/>
  <c r="G196" i="9"/>
  <c r="I196" i="9" s="1"/>
  <c r="H81" i="12"/>
  <c r="I81" i="12" s="1"/>
  <c r="H93" i="12"/>
  <c r="I93" i="12" s="1"/>
  <c r="H108" i="12"/>
  <c r="I108" i="12" s="1"/>
  <c r="G184" i="12"/>
  <c r="I184" i="12" s="1"/>
  <c r="H228" i="12"/>
  <c r="I228" i="12" s="1"/>
  <c r="H356" i="12"/>
  <c r="H135" i="12"/>
  <c r="I135" i="12" s="1"/>
  <c r="H275" i="9"/>
  <c r="I275" i="9" s="1"/>
  <c r="H313" i="9"/>
  <c r="I313" i="9" s="1"/>
  <c r="H160" i="9"/>
  <c r="H125" i="9"/>
  <c r="I125" i="9" s="1"/>
  <c r="H98" i="9"/>
  <c r="I98" i="9" s="1"/>
  <c r="H343" i="9"/>
  <c r="I343" i="9" s="1"/>
  <c r="I24" i="12"/>
  <c r="G193" i="12"/>
  <c r="H307" i="12"/>
  <c r="I307" i="12" s="1"/>
  <c r="H67" i="9"/>
  <c r="I67" i="9" s="1"/>
  <c r="F273" i="9"/>
  <c r="H94" i="9"/>
  <c r="I94" i="9" s="1"/>
  <c r="G154" i="12"/>
  <c r="H73" i="12"/>
  <c r="I73" i="12" s="1"/>
  <c r="H29" i="12"/>
  <c r="H266" i="12"/>
  <c r="I266" i="12" s="1"/>
  <c r="H363" i="9"/>
  <c r="I363" i="9" s="1"/>
  <c r="F291" i="9"/>
  <c r="H103" i="9"/>
  <c r="I103" i="9" s="1"/>
  <c r="H319" i="9"/>
  <c r="I319" i="9" s="1"/>
  <c r="G35" i="9"/>
  <c r="H102" i="9"/>
  <c r="I102" i="9" s="1"/>
  <c r="H66" i="9"/>
  <c r="I66" i="9" s="1"/>
  <c r="H45" i="12"/>
  <c r="I45" i="12" s="1"/>
  <c r="H52" i="12"/>
  <c r="I52" i="12" s="1"/>
  <c r="H256" i="12"/>
  <c r="I256" i="12" s="1"/>
  <c r="H264" i="12"/>
  <c r="H287" i="12"/>
  <c r="I287" i="12" s="1"/>
  <c r="H342" i="12"/>
  <c r="I342" i="12" s="1"/>
  <c r="H350" i="12"/>
  <c r="I350" i="12" s="1"/>
  <c r="F201" i="9"/>
  <c r="F265" i="9"/>
  <c r="H137" i="12"/>
  <c r="I137" i="12" s="1"/>
  <c r="H313" i="12"/>
  <c r="I313" i="12" s="1"/>
  <c r="I159" i="9"/>
  <c r="G188" i="12"/>
  <c r="I188" i="12" s="1"/>
  <c r="H238" i="9"/>
  <c r="I238" i="9" s="1"/>
  <c r="H82" i="12"/>
  <c r="I82" i="12" s="1"/>
  <c r="H79" i="12"/>
  <c r="I79" i="12" s="1"/>
  <c r="H241" i="9"/>
  <c r="I241" i="9" s="1"/>
  <c r="H230" i="9"/>
  <c r="I230" i="9" s="1"/>
  <c r="H331" i="9"/>
  <c r="I331" i="9" s="1"/>
  <c r="H236" i="12"/>
  <c r="I236" i="12" s="1"/>
  <c r="G20" i="12"/>
  <c r="G19" i="12" s="1"/>
  <c r="H38" i="9"/>
  <c r="I38" i="9" s="1"/>
  <c r="H219" i="9"/>
  <c r="I219" i="9" s="1"/>
  <c r="G360" i="9"/>
  <c r="H365" i="9"/>
  <c r="H364" i="9" s="1"/>
  <c r="H83" i="9"/>
  <c r="I83" i="9" s="1"/>
  <c r="G27" i="12"/>
  <c r="H61" i="12"/>
  <c r="I61" i="12" s="1"/>
  <c r="H231" i="12"/>
  <c r="I231" i="12" s="1"/>
  <c r="G251" i="12"/>
  <c r="G292" i="12"/>
  <c r="H297" i="12"/>
  <c r="I297" i="12" s="1"/>
  <c r="H314" i="12"/>
  <c r="I314" i="12" s="1"/>
  <c r="F157" i="9"/>
  <c r="G304" i="12"/>
  <c r="G337" i="12"/>
  <c r="F29" i="9"/>
  <c r="F180" i="9"/>
  <c r="F214" i="9"/>
  <c r="F249" i="9"/>
  <c r="F22" i="9"/>
  <c r="F307" i="9"/>
  <c r="H212" i="9"/>
  <c r="H135" i="9"/>
  <c r="I135" i="9" s="1"/>
  <c r="H128" i="9"/>
  <c r="I128" i="9" s="1"/>
  <c r="H106" i="9"/>
  <c r="I106" i="9" s="1"/>
  <c r="H163" i="9"/>
  <c r="H57" i="9"/>
  <c r="I57" i="9" s="1"/>
  <c r="H287" i="9"/>
  <c r="I287" i="9" s="1"/>
  <c r="H111" i="9"/>
  <c r="I111" i="9" s="1"/>
  <c r="H75" i="9"/>
  <c r="I75" i="9" s="1"/>
  <c r="H170" i="9"/>
  <c r="H127" i="9"/>
  <c r="I127" i="9" s="1"/>
  <c r="H19" i="9"/>
  <c r="F27" i="9"/>
  <c r="F39" i="9"/>
  <c r="F121" i="9"/>
  <c r="F227" i="9"/>
  <c r="F237" i="9"/>
  <c r="F270" i="9"/>
  <c r="H132" i="9"/>
  <c r="I132" i="9" s="1"/>
  <c r="H223" i="9"/>
  <c r="I223" i="9" s="1"/>
  <c r="H33" i="9"/>
  <c r="I33" i="9" s="1"/>
  <c r="H308" i="9"/>
  <c r="I308" i="9" s="1"/>
  <c r="H318" i="9"/>
  <c r="I318" i="9" s="1"/>
  <c r="H46" i="9"/>
  <c r="I46" i="9" s="1"/>
  <c r="H330" i="9"/>
  <c r="I330" i="9" s="1"/>
  <c r="H118" i="9"/>
  <c r="I118" i="9" s="1"/>
  <c r="H320" i="9"/>
  <c r="I320" i="9" s="1"/>
  <c r="G272" i="9"/>
  <c r="D23" i="4"/>
  <c r="G197" i="9"/>
  <c r="I197" i="9" s="1"/>
  <c r="H332" i="9"/>
  <c r="I332" i="9" s="1"/>
  <c r="H311" i="9"/>
  <c r="I311" i="9" s="1"/>
  <c r="F154" i="9"/>
  <c r="F166" i="9"/>
  <c r="G179" i="9"/>
  <c r="I179" i="9" s="1"/>
  <c r="F32" i="9"/>
  <c r="H80" i="9"/>
  <c r="I80" i="9" s="1"/>
  <c r="H45" i="9"/>
  <c r="G173" i="9"/>
  <c r="I173" i="9" s="1"/>
  <c r="H220" i="9"/>
  <c r="I220" i="9" s="1"/>
  <c r="H304" i="9"/>
  <c r="I304" i="9" s="1"/>
  <c r="H327" i="9"/>
  <c r="I327" i="9" s="1"/>
  <c r="H336" i="9"/>
  <c r="I336" i="9" s="1"/>
  <c r="G184" i="9"/>
  <c r="I184" i="9" s="1"/>
  <c r="G187" i="9"/>
  <c r="I187" i="9" s="1"/>
  <c r="H231" i="9"/>
  <c r="I231" i="9" s="1"/>
  <c r="H110" i="9"/>
  <c r="I110" i="9" s="1"/>
  <c r="H96" i="9"/>
  <c r="I96" i="9" s="1"/>
  <c r="H69" i="9"/>
  <c r="I69" i="9" s="1"/>
  <c r="H65" i="9"/>
  <c r="I65" i="9" s="1"/>
  <c r="H56" i="9"/>
  <c r="H136" i="9"/>
  <c r="I136" i="9" s="1"/>
  <c r="G209" i="9"/>
  <c r="G208" i="9" s="1"/>
  <c r="G207" i="9" s="1"/>
  <c r="H240" i="9"/>
  <c r="I240" i="9" s="1"/>
  <c r="H250" i="9"/>
  <c r="I250" i="9" s="1"/>
  <c r="H255" i="9"/>
  <c r="H254" i="9" s="1"/>
  <c r="H296" i="9"/>
  <c r="I296" i="9" s="1"/>
  <c r="H324" i="9"/>
  <c r="I324" i="9" s="1"/>
  <c r="H76" i="9"/>
  <c r="I76" i="9" s="1"/>
  <c r="H349" i="9"/>
  <c r="I349" i="9" s="1"/>
  <c r="H341" i="9"/>
  <c r="I341" i="9" s="1"/>
  <c r="H344" i="9"/>
  <c r="I344" i="9" s="1"/>
  <c r="H142" i="9"/>
  <c r="I142" i="9" s="1"/>
  <c r="F171" i="9"/>
  <c r="F174" i="9"/>
  <c r="I60" i="9"/>
  <c r="H131" i="9"/>
  <c r="I131" i="9" s="1"/>
  <c r="F129" i="9"/>
  <c r="G194" i="9"/>
  <c r="I194" i="9" s="1"/>
  <c r="H234" i="9"/>
  <c r="I234" i="9" s="1"/>
  <c r="H309" i="9"/>
  <c r="I309" i="9" s="1"/>
  <c r="H355" i="9"/>
  <c r="I355" i="9" s="1"/>
  <c r="H362" i="9"/>
  <c r="H321" i="9"/>
  <c r="I321" i="9" s="1"/>
  <c r="H93" i="9"/>
  <c r="I93" i="9" s="1"/>
  <c r="I139" i="9"/>
  <c r="F295" i="9"/>
  <c r="H271" i="9"/>
  <c r="H270" i="9" s="1"/>
  <c r="F91" i="9"/>
  <c r="F117" i="9"/>
  <c r="F347" i="9"/>
  <c r="F364" i="9"/>
  <c r="F82" i="9"/>
  <c r="F151" i="9"/>
  <c r="F193" i="9"/>
  <c r="F281" i="9"/>
  <c r="F340" i="9"/>
  <c r="F350" i="9"/>
  <c r="D39" i="4" s="1"/>
  <c r="G256" i="9"/>
  <c r="F36" i="9"/>
  <c r="F62" i="9"/>
  <c r="G207" i="12"/>
  <c r="G206" i="12" s="1"/>
  <c r="G205" i="12" s="1"/>
  <c r="H124" i="12"/>
  <c r="I124" i="12" s="1"/>
  <c r="H91" i="12"/>
  <c r="I91" i="12" s="1"/>
  <c r="H245" i="12"/>
  <c r="I245" i="12" s="1"/>
  <c r="H363" i="12"/>
  <c r="H336" i="12"/>
  <c r="I336" i="12" s="1"/>
  <c r="H354" i="12"/>
  <c r="I354" i="12" s="1"/>
  <c r="H323" i="12"/>
  <c r="I323" i="12" s="1"/>
  <c r="H163" i="12"/>
  <c r="I163" i="12" s="1"/>
  <c r="G171" i="12"/>
  <c r="I171" i="12" s="1"/>
  <c r="H121" i="12"/>
  <c r="I121" i="12" s="1"/>
  <c r="H58" i="12"/>
  <c r="I58" i="12" s="1"/>
  <c r="H261" i="12"/>
  <c r="I261" i="12" s="1"/>
  <c r="G254" i="12"/>
  <c r="H273" i="12"/>
  <c r="I273" i="12" s="1"/>
  <c r="H54" i="12"/>
  <c r="I54" i="12" s="1"/>
  <c r="G23" i="12"/>
  <c r="H94" i="12"/>
  <c r="I94" i="12" s="1"/>
  <c r="H128" i="12"/>
  <c r="I128" i="12" s="1"/>
  <c r="G150" i="12"/>
  <c r="I150" i="12" s="1"/>
  <c r="G179" i="12"/>
  <c r="I179" i="12" s="1"/>
  <c r="H295" i="12"/>
  <c r="I295" i="12" s="1"/>
  <c r="H310" i="12"/>
  <c r="I310" i="12" s="1"/>
  <c r="H331" i="12"/>
  <c r="I331" i="12" s="1"/>
  <c r="H55" i="12"/>
  <c r="I55" i="12" s="1"/>
  <c r="H112" i="12"/>
  <c r="G176" i="12"/>
  <c r="I176" i="12" s="1"/>
  <c r="G187" i="12"/>
  <c r="I187" i="12" s="1"/>
  <c r="H234" i="12"/>
  <c r="I234" i="12" s="1"/>
  <c r="H291" i="12"/>
  <c r="I291" i="12" s="1"/>
  <c r="H324" i="12"/>
  <c r="I324" i="12" s="1"/>
  <c r="H74" i="12"/>
  <c r="I74" i="12" s="1"/>
  <c r="H102" i="12"/>
  <c r="I102" i="12" s="1"/>
  <c r="H120" i="12"/>
  <c r="H123" i="12"/>
  <c r="I123" i="12" s="1"/>
  <c r="H161" i="12"/>
  <c r="H203" i="12"/>
  <c r="H278" i="12"/>
  <c r="I278" i="12" s="1"/>
  <c r="H352" i="12"/>
  <c r="I352" i="12" s="1"/>
  <c r="H272" i="12"/>
  <c r="I272" i="12" s="1"/>
  <c r="G190" i="12"/>
  <c r="I190" i="12" s="1"/>
  <c r="H44" i="12"/>
  <c r="I44" i="12" s="1"/>
  <c r="H47" i="12"/>
  <c r="I47" i="12" s="1"/>
  <c r="H64" i="12"/>
  <c r="I64" i="12" s="1"/>
  <c r="G181" i="12"/>
  <c r="I181" i="12" s="1"/>
  <c r="H312" i="12"/>
  <c r="I312" i="12" s="1"/>
  <c r="H315" i="12"/>
  <c r="I315" i="12" s="1"/>
  <c r="G33" i="12"/>
  <c r="H66" i="12"/>
  <c r="I66" i="12" s="1"/>
  <c r="H294" i="12"/>
  <c r="G200" i="9"/>
  <c r="I200" i="9" s="1"/>
  <c r="H239" i="9"/>
  <c r="I239" i="9" s="1"/>
  <c r="H258" i="9"/>
  <c r="I258" i="9" s="1"/>
  <c r="H353" i="9"/>
  <c r="I353" i="9" s="1"/>
  <c r="H242" i="9"/>
  <c r="I242" i="9" s="1"/>
  <c r="H104" i="9"/>
  <c r="H31" i="12"/>
  <c r="H36" i="12"/>
  <c r="H41" i="12"/>
  <c r="I41" i="12" s="1"/>
  <c r="H63" i="12"/>
  <c r="I63" i="12" s="1"/>
  <c r="H69" i="12"/>
  <c r="I69" i="12" s="1"/>
  <c r="H76" i="12"/>
  <c r="I76" i="12" s="1"/>
  <c r="H214" i="12"/>
  <c r="H269" i="12"/>
  <c r="H268" i="12" s="1"/>
  <c r="H280" i="12"/>
  <c r="H279" i="12" s="1"/>
  <c r="H286" i="12"/>
  <c r="H290" i="12"/>
  <c r="H289" i="12" s="1"/>
  <c r="H317" i="12"/>
  <c r="I317" i="12" s="1"/>
  <c r="H329" i="12"/>
  <c r="I329" i="12" s="1"/>
  <c r="H334" i="12"/>
  <c r="I334" i="12" s="1"/>
  <c r="H130" i="12"/>
  <c r="I130" i="12" s="1"/>
  <c r="G198" i="9"/>
  <c r="I198" i="9" s="1"/>
  <c r="H115" i="9"/>
  <c r="I115" i="9" s="1"/>
  <c r="H107" i="9"/>
  <c r="I107" i="9" s="1"/>
  <c r="F101" i="9"/>
  <c r="F357" i="9"/>
  <c r="H248" i="9"/>
  <c r="I248" i="9" s="1"/>
  <c r="G192" i="9"/>
  <c r="G195" i="9"/>
  <c r="I195" i="9" s="1"/>
  <c r="H274" i="9"/>
  <c r="H278" i="9"/>
  <c r="I278" i="9" s="1"/>
  <c r="H300" i="9"/>
  <c r="H141" i="9"/>
  <c r="I141" i="9" s="1"/>
  <c r="H246" i="12"/>
  <c r="I246" i="12" s="1"/>
  <c r="H249" i="12"/>
  <c r="F361" i="9"/>
  <c r="H289" i="9"/>
  <c r="H252" i="9"/>
  <c r="G175" i="9"/>
  <c r="H100" i="9"/>
  <c r="I100" i="9" s="1"/>
  <c r="I88" i="9"/>
  <c r="H72" i="9"/>
  <c r="I72" i="9" s="1"/>
  <c r="H42" i="9"/>
  <c r="H297" i="9"/>
  <c r="F53" i="9"/>
  <c r="H233" i="9"/>
  <c r="I233" i="9" s="1"/>
  <c r="H310" i="9"/>
  <c r="H316" i="9"/>
  <c r="I316" i="9" s="1"/>
  <c r="G168" i="9"/>
  <c r="I168" i="9" s="1"/>
  <c r="H109" i="9"/>
  <c r="H221" i="9"/>
  <c r="I221" i="9" s="1"/>
  <c r="G339" i="9"/>
  <c r="H109" i="12"/>
  <c r="I109" i="12" s="1"/>
  <c r="H136" i="12"/>
  <c r="G165" i="12"/>
  <c r="H230" i="12"/>
  <c r="F73" i="9"/>
  <c r="F108" i="9"/>
  <c r="F162" i="9"/>
  <c r="F209" i="9"/>
  <c r="I130" i="9"/>
  <c r="H243" i="9"/>
  <c r="I243" i="9" s="1"/>
  <c r="H114" i="9"/>
  <c r="H99" i="9"/>
  <c r="I99" i="9" s="1"/>
  <c r="H92" i="9"/>
  <c r="I92" i="9" s="1"/>
  <c r="H40" i="9"/>
  <c r="H31" i="9"/>
  <c r="H29" i="9" s="1"/>
  <c r="F254" i="9"/>
  <c r="F298" i="9"/>
  <c r="H351" i="9"/>
  <c r="H71" i="9"/>
  <c r="I71" i="9" s="1"/>
  <c r="G167" i="9"/>
  <c r="H46" i="12"/>
  <c r="H140" i="12"/>
  <c r="I140" i="12" s="1"/>
  <c r="G177" i="12"/>
  <c r="I177" i="12" s="1"/>
  <c r="H211" i="12"/>
  <c r="H353" i="12"/>
  <c r="I353" i="12" s="1"/>
  <c r="H268" i="9"/>
  <c r="H215" i="9"/>
  <c r="H103" i="12"/>
  <c r="H260" i="12"/>
  <c r="G153" i="9"/>
  <c r="I153" i="9" s="1"/>
  <c r="H97" i="9"/>
  <c r="I97" i="9" s="1"/>
  <c r="H346" i="12"/>
  <c r="H240" i="12"/>
  <c r="I240" i="12" s="1"/>
  <c r="H220" i="12"/>
  <c r="I220" i="12" s="1"/>
  <c r="H40" i="12"/>
  <c r="H68" i="9"/>
  <c r="I68" i="9" s="1"/>
  <c r="H333" i="9"/>
  <c r="I333" i="9" s="1"/>
  <c r="H218" i="9"/>
  <c r="I218" i="9" s="1"/>
  <c r="H81" i="9"/>
  <c r="H263" i="9"/>
  <c r="I263" i="9" s="1"/>
  <c r="H345" i="9"/>
  <c r="I48" i="9"/>
  <c r="G226" i="9"/>
  <c r="H246" i="9"/>
  <c r="I246" i="9" s="1"/>
  <c r="H90" i="9"/>
  <c r="I90" i="9" s="1"/>
  <c r="G27" i="9"/>
  <c r="G26" i="9" s="1"/>
  <c r="G306" i="9"/>
  <c r="H134" i="9"/>
  <c r="H67" i="12"/>
  <c r="H86" i="12"/>
  <c r="I86" i="12" s="1"/>
  <c r="H138" i="12"/>
  <c r="I138" i="12" s="1"/>
  <c r="H158" i="12"/>
  <c r="G175" i="12"/>
  <c r="G183" i="12"/>
  <c r="I183" i="12" s="1"/>
  <c r="H257" i="12"/>
  <c r="I257" i="12" s="1"/>
  <c r="H321" i="12"/>
  <c r="I321" i="12" s="1"/>
  <c r="F20" i="9"/>
  <c r="F204" i="9"/>
  <c r="F257" i="9"/>
  <c r="F267" i="9"/>
  <c r="F283" i="9"/>
  <c r="H277" i="9"/>
  <c r="I277" i="9" s="1"/>
  <c r="I312" i="9"/>
  <c r="G178" i="9"/>
  <c r="F44" i="9"/>
  <c r="F143" i="9"/>
  <c r="F176" i="9"/>
  <c r="F337" i="9"/>
  <c r="G358" i="12"/>
  <c r="H41" i="9" l="1"/>
  <c r="I266" i="9"/>
  <c r="F23" i="14"/>
  <c r="G201" i="9"/>
  <c r="I201" i="9" s="1"/>
  <c r="H337" i="9"/>
  <c r="I337" i="9" s="1"/>
  <c r="H204" i="9"/>
  <c r="H203" i="9" s="1"/>
  <c r="H169" i="9" s="1"/>
  <c r="D14" i="13"/>
  <c r="F14" i="13" s="1"/>
  <c r="D15" i="13"/>
  <c r="G15" i="13" s="1"/>
  <c r="D34" i="14"/>
  <c r="F34" i="14" s="1"/>
  <c r="D46" i="14"/>
  <c r="F46" i="14" s="1"/>
  <c r="L30" i="13"/>
  <c r="O30" i="13" s="1"/>
  <c r="G20" i="9"/>
  <c r="G19" i="9" s="1"/>
  <c r="L14" i="13"/>
  <c r="N14" i="13" s="1"/>
  <c r="H162" i="9"/>
  <c r="I162" i="9" s="1"/>
  <c r="D19" i="13"/>
  <c r="F19" i="13" s="1"/>
  <c r="D34" i="3"/>
  <c r="G34" i="3" s="1"/>
  <c r="H157" i="9"/>
  <c r="I157" i="9" s="1"/>
  <c r="I282" i="9"/>
  <c r="D24" i="4"/>
  <c r="D28" i="13"/>
  <c r="G28" i="13" s="1"/>
  <c r="D39" i="14"/>
  <c r="F39" i="14" s="1"/>
  <c r="L33" i="3"/>
  <c r="J81" i="9"/>
  <c r="K81" i="9" s="1"/>
  <c r="D26" i="13"/>
  <c r="G26" i="13" s="1"/>
  <c r="L15" i="13"/>
  <c r="D20" i="13"/>
  <c r="F20" i="13" s="1"/>
  <c r="D17" i="14"/>
  <c r="F17" i="14" s="1"/>
  <c r="L16" i="13"/>
  <c r="O16" i="13" s="1"/>
  <c r="L23" i="13"/>
  <c r="N23" i="13" s="1"/>
  <c r="D27" i="13"/>
  <c r="F27" i="13" s="1"/>
  <c r="L18" i="13"/>
  <c r="N18" i="13" s="1"/>
  <c r="D31" i="13"/>
  <c r="G31" i="13" s="1"/>
  <c r="L31" i="13"/>
  <c r="O31" i="13" s="1"/>
  <c r="G23" i="4"/>
  <c r="I210" i="12"/>
  <c r="H209" i="12"/>
  <c r="I209" i="12" s="1"/>
  <c r="E32" i="14"/>
  <c r="E17" i="13"/>
  <c r="E11" i="13" s="1"/>
  <c r="D16" i="14"/>
  <c r="D34" i="13"/>
  <c r="G34" i="13" s="1"/>
  <c r="E15" i="14"/>
  <c r="J289" i="9"/>
  <c r="K289" i="9" s="1"/>
  <c r="D24" i="14"/>
  <c r="M13" i="13"/>
  <c r="D30" i="3"/>
  <c r="D30" i="13"/>
  <c r="E50" i="14"/>
  <c r="E49" i="14" s="1"/>
  <c r="L33" i="13"/>
  <c r="N33" i="13" s="1"/>
  <c r="L31" i="3"/>
  <c r="E25" i="13"/>
  <c r="E44" i="14"/>
  <c r="D18" i="3"/>
  <c r="D18" i="13"/>
  <c r="N15" i="13"/>
  <c r="J116" i="9"/>
  <c r="K116" i="9" s="1"/>
  <c r="D29" i="13"/>
  <c r="F29" i="13" s="1"/>
  <c r="D44" i="4"/>
  <c r="D45" i="14"/>
  <c r="D33" i="4"/>
  <c r="D33" i="14"/>
  <c r="L17" i="3"/>
  <c r="L17" i="13"/>
  <c r="E20" i="14"/>
  <c r="E33" i="13"/>
  <c r="E33" i="4"/>
  <c r="I212" i="9"/>
  <c r="H211" i="9"/>
  <c r="I211" i="9" s="1"/>
  <c r="I364" i="12"/>
  <c r="I200" i="12"/>
  <c r="H247" i="12"/>
  <c r="I247" i="12" s="1"/>
  <c r="G21" i="12"/>
  <c r="I21" i="12" s="1"/>
  <c r="F290" i="9"/>
  <c r="F253" i="9"/>
  <c r="I360" i="12"/>
  <c r="I366" i="12"/>
  <c r="I253" i="12"/>
  <c r="H202" i="12"/>
  <c r="H201" i="12" s="1"/>
  <c r="H167" i="12" s="1"/>
  <c r="H355" i="12"/>
  <c r="I355" i="12" s="1"/>
  <c r="J246" i="12"/>
  <c r="K246" i="12" s="1"/>
  <c r="M30" i="3"/>
  <c r="I172" i="12"/>
  <c r="E19" i="3"/>
  <c r="J126" i="12"/>
  <c r="K126" i="12" s="1"/>
  <c r="M31" i="3"/>
  <c r="H30" i="12"/>
  <c r="I30" i="12" s="1"/>
  <c r="E45" i="4"/>
  <c r="E26" i="3"/>
  <c r="E29" i="3"/>
  <c r="J88" i="12"/>
  <c r="K88" i="12" s="1"/>
  <c r="I173" i="12"/>
  <c r="F203" i="9"/>
  <c r="I155" i="9"/>
  <c r="H155" i="12"/>
  <c r="I155" i="12" s="1"/>
  <c r="F23" i="4"/>
  <c r="H115" i="12"/>
  <c r="I115" i="12" s="1"/>
  <c r="J363" i="12"/>
  <c r="K363" i="12" s="1"/>
  <c r="H34" i="12"/>
  <c r="I34" i="12" s="1"/>
  <c r="J105" i="12"/>
  <c r="K105" i="12" s="1"/>
  <c r="I281" i="9"/>
  <c r="I265" i="9"/>
  <c r="F339" i="9"/>
  <c r="H117" i="9"/>
  <c r="I117" i="9" s="1"/>
  <c r="J191" i="9"/>
  <c r="K191" i="9" s="1"/>
  <c r="J100" i="9"/>
  <c r="K100" i="9" s="1"/>
  <c r="H357" i="9"/>
  <c r="I357" i="9" s="1"/>
  <c r="D26" i="3"/>
  <c r="H283" i="9"/>
  <c r="I283" i="9" s="1"/>
  <c r="M15" i="3"/>
  <c r="J98" i="12"/>
  <c r="K98" i="12" s="1"/>
  <c r="I41" i="9"/>
  <c r="I279" i="12"/>
  <c r="I20" i="12"/>
  <c r="I160" i="9"/>
  <c r="J287" i="12"/>
  <c r="K287" i="12" s="1"/>
  <c r="E15" i="3"/>
  <c r="G191" i="12"/>
  <c r="I191" i="12" s="1"/>
  <c r="J248" i="9"/>
  <c r="K248" i="9" s="1"/>
  <c r="H60" i="12"/>
  <c r="I60" i="12" s="1"/>
  <c r="H338" i="12"/>
  <c r="I338" i="12" s="1"/>
  <c r="G176" i="9"/>
  <c r="I176" i="9" s="1"/>
  <c r="H36" i="9"/>
  <c r="I36" i="9" s="1"/>
  <c r="G303" i="12"/>
  <c r="H129" i="9"/>
  <c r="I129" i="9" s="1"/>
  <c r="I23" i="9"/>
  <c r="D31" i="3"/>
  <c r="L15" i="3"/>
  <c r="E18" i="3"/>
  <c r="J114" i="12"/>
  <c r="K114" i="12" s="1"/>
  <c r="J109" i="12"/>
  <c r="K109" i="12" s="1"/>
  <c r="E17" i="4"/>
  <c r="F170" i="9"/>
  <c r="G223" i="12"/>
  <c r="E27" i="3"/>
  <c r="G180" i="9"/>
  <c r="I180" i="9" s="1"/>
  <c r="D17" i="4"/>
  <c r="H160" i="12"/>
  <c r="I160" i="12" s="1"/>
  <c r="H291" i="9"/>
  <c r="H290" i="9" s="1"/>
  <c r="G171" i="9"/>
  <c r="I171" i="9" s="1"/>
  <c r="D29" i="3"/>
  <c r="H32" i="9"/>
  <c r="I32" i="9" s="1"/>
  <c r="I280" i="12"/>
  <c r="I268" i="12"/>
  <c r="E30" i="3"/>
  <c r="J267" i="12"/>
  <c r="K267" i="12" s="1"/>
  <c r="H127" i="12"/>
  <c r="I127" i="12" s="1"/>
  <c r="H296" i="12"/>
  <c r="I296" i="12" s="1"/>
  <c r="I154" i="12"/>
  <c r="G152" i="12"/>
  <c r="I152" i="12" s="1"/>
  <c r="I154" i="9"/>
  <c r="E31" i="3"/>
  <c r="H119" i="12"/>
  <c r="I119" i="12" s="1"/>
  <c r="H39" i="12"/>
  <c r="I39" i="12" s="1"/>
  <c r="H108" i="9"/>
  <c r="I108" i="9" s="1"/>
  <c r="I290" i="12"/>
  <c r="I365" i="12"/>
  <c r="I120" i="12"/>
  <c r="I161" i="12"/>
  <c r="H265" i="12"/>
  <c r="I265" i="12" s="1"/>
  <c r="D19" i="3"/>
  <c r="I193" i="12"/>
  <c r="E28" i="3"/>
  <c r="F272" i="9"/>
  <c r="H340" i="9"/>
  <c r="I340" i="9" s="1"/>
  <c r="H281" i="12"/>
  <c r="I281" i="12" s="1"/>
  <c r="F360" i="9"/>
  <c r="I365" i="9"/>
  <c r="G26" i="12"/>
  <c r="I27" i="12"/>
  <c r="H28" i="12"/>
  <c r="I29" i="12"/>
  <c r="I208" i="12"/>
  <c r="G225" i="9"/>
  <c r="J302" i="12"/>
  <c r="K302" i="12" s="1"/>
  <c r="E34" i="4"/>
  <c r="I255" i="9"/>
  <c r="H225" i="12"/>
  <c r="I225" i="12" s="1"/>
  <c r="I270" i="9"/>
  <c r="J347" i="12"/>
  <c r="K347" i="12" s="1"/>
  <c r="H121" i="9"/>
  <c r="I121" i="9" s="1"/>
  <c r="J161" i="9"/>
  <c r="K161" i="9" s="1"/>
  <c r="H44" i="9"/>
  <c r="I44" i="9" s="1"/>
  <c r="I163" i="9"/>
  <c r="D15" i="3"/>
  <c r="H263" i="12"/>
  <c r="I263" i="12" s="1"/>
  <c r="I264" i="12"/>
  <c r="I271" i="9"/>
  <c r="I356" i="12"/>
  <c r="J128" i="9"/>
  <c r="K128" i="9" s="1"/>
  <c r="F150" i="9"/>
  <c r="G169" i="12"/>
  <c r="I169" i="12" s="1"/>
  <c r="J159" i="12"/>
  <c r="K159" i="12" s="1"/>
  <c r="F306" i="9"/>
  <c r="H101" i="9"/>
  <c r="I101" i="9" s="1"/>
  <c r="I22" i="9"/>
  <c r="H347" i="9"/>
  <c r="I347" i="9" s="1"/>
  <c r="I210" i="9"/>
  <c r="I45" i="9"/>
  <c r="D20" i="3"/>
  <c r="G305" i="9"/>
  <c r="H112" i="9"/>
  <c r="I112" i="9" s="1"/>
  <c r="I42" i="9"/>
  <c r="I27" i="9"/>
  <c r="F294" i="9"/>
  <c r="L14" i="3"/>
  <c r="F26" i="9"/>
  <c r="I178" i="9"/>
  <c r="H295" i="9"/>
  <c r="I295" i="9" s="1"/>
  <c r="J349" i="9"/>
  <c r="K349" i="9" s="1"/>
  <c r="J90" i="9"/>
  <c r="K90" i="9" s="1"/>
  <c r="L18" i="3"/>
  <c r="I364" i="9"/>
  <c r="J365" i="9"/>
  <c r="K365" i="9" s="1"/>
  <c r="H53" i="9"/>
  <c r="I53" i="9" s="1"/>
  <c r="I56" i="9"/>
  <c r="J72" i="9"/>
  <c r="K72" i="9" s="1"/>
  <c r="H62" i="9"/>
  <c r="I62" i="9" s="1"/>
  <c r="H249" i="9"/>
  <c r="I249" i="9" s="1"/>
  <c r="I192" i="9"/>
  <c r="H361" i="9"/>
  <c r="H360" i="9" s="1"/>
  <c r="I362" i="9"/>
  <c r="H99" i="12"/>
  <c r="I99" i="12" s="1"/>
  <c r="M18" i="3"/>
  <c r="I260" i="12"/>
  <c r="I230" i="12"/>
  <c r="H89" i="12"/>
  <c r="I89" i="12" s="1"/>
  <c r="E20" i="3"/>
  <c r="H362" i="12"/>
  <c r="I362" i="12" s="1"/>
  <c r="I363" i="12"/>
  <c r="J189" i="12"/>
  <c r="K189" i="12" s="1"/>
  <c r="M17" i="3"/>
  <c r="H271" i="12"/>
  <c r="I271" i="12" s="1"/>
  <c r="H51" i="12"/>
  <c r="I51" i="12" s="1"/>
  <c r="H335" i="12"/>
  <c r="I335" i="12" s="1"/>
  <c r="I203" i="12"/>
  <c r="I23" i="12"/>
  <c r="I211" i="12"/>
  <c r="I207" i="12"/>
  <c r="I286" i="12"/>
  <c r="M14" i="3"/>
  <c r="I112" i="12"/>
  <c r="H110" i="12"/>
  <c r="I110" i="12" s="1"/>
  <c r="I36" i="12"/>
  <c r="H305" i="12"/>
  <c r="I305" i="12" s="1"/>
  <c r="J70" i="12"/>
  <c r="K70" i="12" s="1"/>
  <c r="H293" i="12"/>
  <c r="I294" i="12"/>
  <c r="M16" i="3"/>
  <c r="M23" i="3"/>
  <c r="M21" i="3" s="1"/>
  <c r="G178" i="12"/>
  <c r="I178" i="12" s="1"/>
  <c r="H80" i="12"/>
  <c r="I80" i="12" s="1"/>
  <c r="G149" i="12"/>
  <c r="I149" i="12" s="1"/>
  <c r="J59" i="12"/>
  <c r="K59" i="12" s="1"/>
  <c r="D34" i="4"/>
  <c r="D14" i="3"/>
  <c r="E14" i="3"/>
  <c r="I19" i="12"/>
  <c r="I134" i="9"/>
  <c r="H133" i="9"/>
  <c r="I133" i="9" s="1"/>
  <c r="I29" i="9"/>
  <c r="J269" i="9"/>
  <c r="K269" i="9" s="1"/>
  <c r="L23" i="3"/>
  <c r="E16" i="4"/>
  <c r="J79" i="12"/>
  <c r="K79" i="12" s="1"/>
  <c r="G174" i="12"/>
  <c r="I174" i="12" s="1"/>
  <c r="I175" i="12"/>
  <c r="I67" i="12"/>
  <c r="H214" i="9"/>
  <c r="I215" i="9"/>
  <c r="I252" i="12"/>
  <c r="G166" i="9"/>
  <c r="I166" i="9" s="1"/>
  <c r="I167" i="9"/>
  <c r="I351" i="9"/>
  <c r="H350" i="9"/>
  <c r="I350" i="9" s="1"/>
  <c r="I254" i="9"/>
  <c r="I141" i="12"/>
  <c r="I136" i="12"/>
  <c r="H131" i="12"/>
  <c r="I131" i="12" s="1"/>
  <c r="J361" i="12"/>
  <c r="K361" i="12" s="1"/>
  <c r="I359" i="12"/>
  <c r="G174" i="9"/>
  <c r="I175" i="9"/>
  <c r="H71" i="12"/>
  <c r="I71" i="12" s="1"/>
  <c r="D27" i="3"/>
  <c r="I269" i="12"/>
  <c r="D16" i="4"/>
  <c r="I103" i="12"/>
  <c r="I310" i="9"/>
  <c r="H307" i="9"/>
  <c r="F226" i="9"/>
  <c r="I252" i="9"/>
  <c r="F256" i="9"/>
  <c r="F19" i="9"/>
  <c r="J304" i="9"/>
  <c r="K304" i="9" s="1"/>
  <c r="D45" i="4"/>
  <c r="J111" i="9"/>
  <c r="K111" i="9" s="1"/>
  <c r="D28" i="3"/>
  <c r="G164" i="12"/>
  <c r="I165" i="12"/>
  <c r="G193" i="9"/>
  <c r="I193" i="9" s="1"/>
  <c r="J363" i="9"/>
  <c r="K363" i="9" s="1"/>
  <c r="J107" i="9"/>
  <c r="K107" i="9" s="1"/>
  <c r="H288" i="12"/>
  <c r="I289" i="12"/>
  <c r="I31" i="12"/>
  <c r="H237" i="9"/>
  <c r="I237" i="9" s="1"/>
  <c r="H348" i="12"/>
  <c r="I348" i="12" s="1"/>
  <c r="H235" i="12"/>
  <c r="I235" i="12" s="1"/>
  <c r="L16" i="3"/>
  <c r="I81" i="9"/>
  <c r="H73" i="9"/>
  <c r="I73" i="9" s="1"/>
  <c r="I268" i="9"/>
  <c r="H267" i="9"/>
  <c r="H253" i="9" s="1"/>
  <c r="I31" i="9"/>
  <c r="I114" i="9"/>
  <c r="E44" i="4"/>
  <c r="I297" i="9"/>
  <c r="H298" i="9"/>
  <c r="I300" i="9"/>
  <c r="I289" i="9"/>
  <c r="H273" i="9"/>
  <c r="I143" i="9"/>
  <c r="F208" i="9"/>
  <c r="I199" i="12"/>
  <c r="H255" i="12"/>
  <c r="H82" i="9"/>
  <c r="I82" i="9" s="1"/>
  <c r="H217" i="9"/>
  <c r="I217" i="9" s="1"/>
  <c r="I158" i="12"/>
  <c r="I346" i="12"/>
  <c r="H345" i="12"/>
  <c r="I40" i="12"/>
  <c r="I46" i="12"/>
  <c r="H42" i="12"/>
  <c r="I42" i="12" s="1"/>
  <c r="I345" i="9"/>
  <c r="H39" i="9"/>
  <c r="I39" i="9" s="1"/>
  <c r="I40" i="9"/>
  <c r="H91" i="9"/>
  <c r="I91" i="9" s="1"/>
  <c r="I209" i="9"/>
  <c r="L30" i="3"/>
  <c r="I109" i="9"/>
  <c r="J61" i="9"/>
  <c r="K61" i="9" s="1"/>
  <c r="G22" i="11"/>
  <c r="G28" i="11" s="1"/>
  <c r="G37" i="11" s="1"/>
  <c r="H106" i="12"/>
  <c r="I106" i="12" s="1"/>
  <c r="G151" i="9"/>
  <c r="I249" i="12"/>
  <c r="I274" i="9"/>
  <c r="H215" i="12"/>
  <c r="I215" i="12" s="1"/>
  <c r="F35" i="9"/>
  <c r="H212" i="12"/>
  <c r="I214" i="12"/>
  <c r="I104" i="9"/>
  <c r="H257" i="9"/>
  <c r="I257" i="9" s="1"/>
  <c r="H227" i="9"/>
  <c r="I204" i="9" l="1"/>
  <c r="G27" i="13"/>
  <c r="L21" i="13"/>
  <c r="N21" i="13" s="1"/>
  <c r="N31" i="13"/>
  <c r="G39" i="14"/>
  <c r="D36" i="14"/>
  <c r="G36" i="14" s="1"/>
  <c r="G34" i="14"/>
  <c r="G16" i="4"/>
  <c r="D33" i="3"/>
  <c r="I20" i="9"/>
  <c r="N30" i="13"/>
  <c r="F26" i="13"/>
  <c r="F28" i="13"/>
  <c r="H150" i="9"/>
  <c r="N16" i="13"/>
  <c r="F31" i="13"/>
  <c r="F15" i="13"/>
  <c r="L13" i="13"/>
  <c r="D50" i="14"/>
  <c r="D49" i="14" s="1"/>
  <c r="F49" i="14" s="1"/>
  <c r="D13" i="13"/>
  <c r="G13" i="13" s="1"/>
  <c r="G24" i="4"/>
  <c r="G31" i="3"/>
  <c r="O31" i="3"/>
  <c r="G45" i="4"/>
  <c r="G39" i="4"/>
  <c r="O17" i="3"/>
  <c r="G44" i="4"/>
  <c r="O16" i="3"/>
  <c r="G33" i="4"/>
  <c r="G29" i="3"/>
  <c r="G26" i="3"/>
  <c r="G34" i="4"/>
  <c r="G28" i="3"/>
  <c r="G15" i="3"/>
  <c r="F16" i="14"/>
  <c r="G16" i="14"/>
  <c r="D15" i="14"/>
  <c r="F18" i="3"/>
  <c r="G45" i="14"/>
  <c r="D44" i="14"/>
  <c r="F45" i="14"/>
  <c r="G29" i="13"/>
  <c r="F24" i="14"/>
  <c r="D22" i="14"/>
  <c r="G30" i="3"/>
  <c r="D32" i="14"/>
  <c r="F33" i="14"/>
  <c r="G33" i="14"/>
  <c r="E30" i="14"/>
  <c r="N17" i="13"/>
  <c r="O17" i="13"/>
  <c r="E23" i="13"/>
  <c r="G30" i="13"/>
  <c r="F30" i="13"/>
  <c r="E42" i="14"/>
  <c r="E52" i="14" s="1"/>
  <c r="E13" i="14"/>
  <c r="F34" i="13"/>
  <c r="D33" i="13"/>
  <c r="F33" i="13" s="1"/>
  <c r="D25" i="13"/>
  <c r="G25" i="13" s="1"/>
  <c r="F18" i="13"/>
  <c r="D17" i="13"/>
  <c r="F17" i="13" s="1"/>
  <c r="M11" i="13"/>
  <c r="M26" i="13"/>
  <c r="C13" i="11"/>
  <c r="H13" i="11" s="1"/>
  <c r="I253" i="9"/>
  <c r="H208" i="9"/>
  <c r="H207" i="9" s="1"/>
  <c r="N31" i="3"/>
  <c r="G18" i="12"/>
  <c r="I18" i="12" s="1"/>
  <c r="I202" i="12"/>
  <c r="F19" i="3"/>
  <c r="I201" i="12"/>
  <c r="I290" i="9"/>
  <c r="F169" i="9"/>
  <c r="F29" i="3"/>
  <c r="N30" i="3"/>
  <c r="H25" i="12"/>
  <c r="I203" i="9"/>
  <c r="F26" i="3"/>
  <c r="H358" i="12"/>
  <c r="I358" i="12" s="1"/>
  <c r="I288" i="12"/>
  <c r="H148" i="12"/>
  <c r="F15" i="3"/>
  <c r="N15" i="3"/>
  <c r="H254" i="12"/>
  <c r="I254" i="12" s="1"/>
  <c r="F34" i="4"/>
  <c r="F17" i="4"/>
  <c r="E43" i="4"/>
  <c r="D22" i="4"/>
  <c r="F24" i="4"/>
  <c r="F44" i="4"/>
  <c r="D43" i="4"/>
  <c r="F45" i="4"/>
  <c r="F16" i="4"/>
  <c r="E36" i="4"/>
  <c r="D36" i="4"/>
  <c r="F39" i="4"/>
  <c r="F33" i="4"/>
  <c r="E22" i="4"/>
  <c r="D15" i="4"/>
  <c r="N33" i="3"/>
  <c r="N16" i="3"/>
  <c r="F27" i="3"/>
  <c r="F14" i="3"/>
  <c r="N17" i="3"/>
  <c r="O30" i="3"/>
  <c r="L21" i="3"/>
  <c r="N21" i="3" s="1"/>
  <c r="N23" i="3"/>
  <c r="N18" i="3"/>
  <c r="F20" i="3"/>
  <c r="G27" i="3"/>
  <c r="F28" i="3"/>
  <c r="E33" i="3"/>
  <c r="N14" i="3"/>
  <c r="F31" i="3"/>
  <c r="F34" i="3"/>
  <c r="F30" i="3"/>
  <c r="E15" i="4"/>
  <c r="D49" i="4"/>
  <c r="E13" i="3"/>
  <c r="I28" i="12"/>
  <c r="H292" i="12"/>
  <c r="I292" i="12" s="1"/>
  <c r="H26" i="9"/>
  <c r="I26" i="9" s="1"/>
  <c r="E17" i="3"/>
  <c r="E25" i="3"/>
  <c r="D16" i="9"/>
  <c r="I291" i="9"/>
  <c r="H37" i="12"/>
  <c r="I37" i="12" s="1"/>
  <c r="D15" i="12"/>
  <c r="H251" i="12"/>
  <c r="I251" i="12" s="1"/>
  <c r="G148" i="12"/>
  <c r="D17" i="3"/>
  <c r="D32" i="4"/>
  <c r="I360" i="9"/>
  <c r="H270" i="12"/>
  <c r="I270" i="12" s="1"/>
  <c r="H294" i="9"/>
  <c r="I294" i="9" s="1"/>
  <c r="I293" i="12"/>
  <c r="I361" i="9"/>
  <c r="D13" i="3"/>
  <c r="E32" i="4"/>
  <c r="G25" i="12"/>
  <c r="I26" i="12"/>
  <c r="L13" i="3"/>
  <c r="I298" i="9"/>
  <c r="D25" i="3"/>
  <c r="G168" i="12"/>
  <c r="G167" i="12" s="1"/>
  <c r="H304" i="12"/>
  <c r="I304" i="12" s="1"/>
  <c r="H224" i="12"/>
  <c r="M13" i="3"/>
  <c r="I164" i="12"/>
  <c r="I174" i="9"/>
  <c r="G170" i="9"/>
  <c r="I214" i="9"/>
  <c r="G150" i="9"/>
  <c r="I151" i="9"/>
  <c r="C16" i="9"/>
  <c r="N7" i="9"/>
  <c r="H339" i="9"/>
  <c r="I339" i="9" s="1"/>
  <c r="H256" i="9"/>
  <c r="I256" i="9" s="1"/>
  <c r="H206" i="12"/>
  <c r="H205" i="12" s="1"/>
  <c r="I212" i="12"/>
  <c r="O7" i="12"/>
  <c r="E15" i="12"/>
  <c r="I19" i="9"/>
  <c r="I267" i="9"/>
  <c r="H272" i="9"/>
  <c r="I272" i="9" s="1"/>
  <c r="I273" i="9"/>
  <c r="H226" i="9"/>
  <c r="I227" i="9"/>
  <c r="F225" i="9"/>
  <c r="H35" i="9"/>
  <c r="I345" i="12"/>
  <c r="H337" i="12"/>
  <c r="I337" i="12" s="1"/>
  <c r="F207" i="9"/>
  <c r="O7" i="9"/>
  <c r="E49" i="4"/>
  <c r="N7" i="12"/>
  <c r="H306" i="9"/>
  <c r="I307" i="9"/>
  <c r="I255" i="12"/>
  <c r="F36" i="14" l="1"/>
  <c r="L26" i="13"/>
  <c r="O26" i="13" s="1"/>
  <c r="G33" i="3"/>
  <c r="N13" i="13"/>
  <c r="O13" i="13"/>
  <c r="F50" i="14"/>
  <c r="L11" i="13"/>
  <c r="R12" i="13" s="1"/>
  <c r="F13" i="13"/>
  <c r="E14" i="12"/>
  <c r="G25" i="3"/>
  <c r="D20" i="4"/>
  <c r="G22" i="4"/>
  <c r="G15" i="4"/>
  <c r="G43" i="4"/>
  <c r="G13" i="3"/>
  <c r="O13" i="3"/>
  <c r="G36" i="4"/>
  <c r="G32" i="4"/>
  <c r="D13" i="14"/>
  <c r="G13" i="14" s="1"/>
  <c r="G15" i="14"/>
  <c r="E36" i="13"/>
  <c r="F15" i="14"/>
  <c r="G33" i="13"/>
  <c r="D42" i="14"/>
  <c r="F42" i="14" s="1"/>
  <c r="D11" i="13"/>
  <c r="D30" i="14"/>
  <c r="F30" i="14" s="1"/>
  <c r="G32" i="14"/>
  <c r="F32" i="14"/>
  <c r="D20" i="14"/>
  <c r="F20" i="14" s="1"/>
  <c r="F22" i="14"/>
  <c r="G22" i="14"/>
  <c r="G44" i="14"/>
  <c r="F44" i="14"/>
  <c r="F25" i="13"/>
  <c r="D23" i="13"/>
  <c r="G23" i="13" s="1"/>
  <c r="E11" i="14"/>
  <c r="C28" i="11"/>
  <c r="C37" i="11" s="1"/>
  <c r="I205" i="12"/>
  <c r="I148" i="12"/>
  <c r="D41" i="4"/>
  <c r="E41" i="4"/>
  <c r="F13" i="3"/>
  <c r="H33" i="12"/>
  <c r="I33" i="12" s="1"/>
  <c r="F36" i="4"/>
  <c r="F22" i="4"/>
  <c r="F17" i="3"/>
  <c r="E48" i="4"/>
  <c r="E30" i="4" s="1"/>
  <c r="D48" i="4"/>
  <c r="D30" i="4" s="1"/>
  <c r="F49" i="4"/>
  <c r="E13" i="4"/>
  <c r="E20" i="4"/>
  <c r="F43" i="4"/>
  <c r="D13" i="4"/>
  <c r="F15" i="4"/>
  <c r="F32" i="4"/>
  <c r="M26" i="3"/>
  <c r="E23" i="3"/>
  <c r="D23" i="3"/>
  <c r="F25" i="3"/>
  <c r="L26" i="3"/>
  <c r="N13" i="3"/>
  <c r="F33" i="3"/>
  <c r="E11" i="3"/>
  <c r="I208" i="9"/>
  <c r="H18" i="9"/>
  <c r="G17" i="12"/>
  <c r="I168" i="12"/>
  <c r="D11" i="3"/>
  <c r="H223" i="12"/>
  <c r="I223" i="12" s="1"/>
  <c r="I25" i="12"/>
  <c r="I224" i="12"/>
  <c r="H225" i="9"/>
  <c r="I225" i="9" s="1"/>
  <c r="H303" i="12"/>
  <c r="I303" i="12" s="1"/>
  <c r="M11" i="3"/>
  <c r="L11" i="3"/>
  <c r="P7" i="12"/>
  <c r="I306" i="9"/>
  <c r="N8" i="12"/>
  <c r="F15" i="12"/>
  <c r="I207" i="9"/>
  <c r="O8" i="9"/>
  <c r="I167" i="12"/>
  <c r="O8" i="12"/>
  <c r="I226" i="9"/>
  <c r="P7" i="9"/>
  <c r="I206" i="12"/>
  <c r="G169" i="9"/>
  <c r="I169" i="9" s="1"/>
  <c r="I170" i="9"/>
  <c r="I35" i="9"/>
  <c r="G18" i="9"/>
  <c r="I150" i="9"/>
  <c r="N26" i="13" l="1"/>
  <c r="R11" i="13"/>
  <c r="O11" i="13"/>
  <c r="N11" i="13"/>
  <c r="G23" i="3"/>
  <c r="G20" i="4"/>
  <c r="D11" i="4"/>
  <c r="G13" i="4"/>
  <c r="G30" i="4"/>
  <c r="G11" i="3"/>
  <c r="O11" i="3"/>
  <c r="O26" i="3"/>
  <c r="G41" i="4"/>
  <c r="F13" i="14"/>
  <c r="D36" i="3"/>
  <c r="G42" i="14"/>
  <c r="D52" i="14"/>
  <c r="G52" i="14" s="1"/>
  <c r="G11" i="13"/>
  <c r="D36" i="13"/>
  <c r="F11" i="13"/>
  <c r="G30" i="14"/>
  <c r="M32" i="13"/>
  <c r="F23" i="13"/>
  <c r="D11" i="14"/>
  <c r="G11" i="14" s="1"/>
  <c r="E11" i="4"/>
  <c r="N26" i="3"/>
  <c r="N11" i="3"/>
  <c r="F23" i="3"/>
  <c r="H17" i="12"/>
  <c r="I17" i="12" s="1"/>
  <c r="F20" i="4"/>
  <c r="D51" i="4"/>
  <c r="F11" i="3"/>
  <c r="F48" i="4"/>
  <c r="F30" i="4"/>
  <c r="F13" i="4"/>
  <c r="E36" i="3"/>
  <c r="I18" i="9"/>
  <c r="P8" i="12"/>
  <c r="G11" i="4" l="1"/>
  <c r="G36" i="3"/>
  <c r="F52" i="14"/>
  <c r="L32" i="13"/>
  <c r="O32" i="13" s="1"/>
  <c r="L32" i="3"/>
  <c r="F36" i="13"/>
  <c r="G36" i="13"/>
  <c r="F11" i="14"/>
  <c r="M29" i="13"/>
  <c r="F11" i="4"/>
  <c r="F36" i="3"/>
  <c r="E51" i="4"/>
  <c r="G51" i="4" s="1"/>
  <c r="N32" i="13" l="1"/>
  <c r="L29" i="13"/>
  <c r="L28" i="13" s="1"/>
  <c r="L36" i="13" s="1"/>
  <c r="M28" i="13"/>
  <c r="M36" i="13" s="1"/>
  <c r="F51" i="4"/>
  <c r="M32" i="3"/>
  <c r="O32" i="3" s="1"/>
  <c r="F41" i="4"/>
  <c r="O29" i="13" l="1"/>
  <c r="N29" i="13"/>
  <c r="R28" i="13"/>
  <c r="O28" i="13"/>
  <c r="L45" i="13"/>
  <c r="N28" i="13"/>
  <c r="M29" i="3"/>
  <c r="D28" i="11"/>
  <c r="M45" i="13" l="1"/>
  <c r="O36" i="13"/>
  <c r="N36" i="13"/>
  <c r="M28" i="3"/>
  <c r="F34" i="11"/>
  <c r="H34" i="11" s="1"/>
  <c r="D37" i="11"/>
  <c r="H28" i="11"/>
  <c r="N32" i="3"/>
  <c r="L29" i="3"/>
  <c r="O29" i="3" s="1"/>
  <c r="F368" i="9"/>
  <c r="F367" i="9"/>
  <c r="M36" i="3" l="1"/>
  <c r="F37" i="11"/>
  <c r="H37" i="11" s="1"/>
  <c r="N29" i="3"/>
  <c r="L28" i="3"/>
  <c r="O28" i="3" s="1"/>
  <c r="F366" i="9"/>
  <c r="H368" i="9"/>
  <c r="H367" i="9" s="1"/>
  <c r="H366" i="9" s="1"/>
  <c r="H305" i="9" s="1"/>
  <c r="N45" i="3" l="1"/>
  <c r="I368" i="9"/>
  <c r="F305" i="9"/>
  <c r="L36" i="3"/>
  <c r="O36" i="3" s="1"/>
  <c r="N28" i="3"/>
  <c r="I367" i="9"/>
  <c r="I366" i="9"/>
  <c r="M45" i="3" l="1"/>
  <c r="E16" i="9"/>
  <c r="E15" i="9" s="1"/>
  <c r="N36" i="3"/>
  <c r="N8" i="9"/>
  <c r="P8" i="9" s="1"/>
  <c r="I305" i="9"/>
  <c r="F16" i="9"/>
</calcChain>
</file>

<file path=xl/sharedStrings.xml><?xml version="1.0" encoding="utf-8"?>
<sst xmlns="http://schemas.openxmlformats.org/spreadsheetml/2006/main" count="1809" uniqueCount="771">
  <si>
    <t>2.4.36</t>
  </si>
  <si>
    <t>2.4.36.03</t>
  </si>
  <si>
    <t>2.4.36.04</t>
  </si>
  <si>
    <t>2.4.36.05</t>
  </si>
  <si>
    <t>2.4.36.06</t>
  </si>
  <si>
    <t>2.4.36.08</t>
  </si>
  <si>
    <t>2.4.36.12</t>
  </si>
  <si>
    <t>Enajenación de propiedades, planta y equipo personas naturales</t>
  </si>
  <si>
    <t>2.4.36.25</t>
  </si>
  <si>
    <t>Impuesto a las ventas retenido por consignar</t>
  </si>
  <si>
    <t>2.4.36.26</t>
  </si>
  <si>
    <t>2.4.36.27</t>
  </si>
  <si>
    <t>Retención de impuesto de industria y comercio por compras</t>
  </si>
  <si>
    <t>2.4.36.28</t>
  </si>
  <si>
    <t>Retención de impuesto de industria y comercio por ventas</t>
  </si>
  <si>
    <t>2.4.36.90</t>
  </si>
  <si>
    <t>Otras retenciones</t>
  </si>
  <si>
    <t>2.4.36.98</t>
  </si>
  <si>
    <t>2.4.40</t>
  </si>
  <si>
    <t>2.4.40.16</t>
  </si>
  <si>
    <t>2.4.40.20</t>
  </si>
  <si>
    <t>2.4.40.80</t>
  </si>
  <si>
    <t>2.4.40.85</t>
  </si>
  <si>
    <t>2.9</t>
  </si>
  <si>
    <t>3.1</t>
  </si>
  <si>
    <t>3.1.05</t>
  </si>
  <si>
    <t>3.1.10</t>
  </si>
  <si>
    <t>3.1.10.01</t>
  </si>
  <si>
    <t>3.1.10.02</t>
  </si>
  <si>
    <t>4.3</t>
  </si>
  <si>
    <t>4.3.05</t>
  </si>
  <si>
    <t>4.3.05.07</t>
  </si>
  <si>
    <t>4.3.05.08</t>
  </si>
  <si>
    <t>4.3.05.09</t>
  </si>
  <si>
    <t>4.3.05.10</t>
  </si>
  <si>
    <t>4.3.05.11</t>
  </si>
  <si>
    <t>4.3.05.25</t>
  </si>
  <si>
    <t>4.3.05.50</t>
  </si>
  <si>
    <t>4.3.95</t>
  </si>
  <si>
    <t>DEVOLUCIONES, REBAJAS Y DESC</t>
  </si>
  <si>
    <t>4.3.95.01</t>
  </si>
  <si>
    <t>4.4</t>
  </si>
  <si>
    <t>4.4.28</t>
  </si>
  <si>
    <t xml:space="preserve">OTRAS TRANSFERENCIAS </t>
  </si>
  <si>
    <t>4.4.28.03</t>
  </si>
  <si>
    <t>Para gastos de funcionamiento</t>
  </si>
  <si>
    <t>4.4.28.04</t>
  </si>
  <si>
    <t>Para programas de salud</t>
  </si>
  <si>
    <t>4.4.28.05</t>
  </si>
  <si>
    <t>Para programas de educación</t>
  </si>
  <si>
    <t>4.4.28.90</t>
  </si>
  <si>
    <t>4.8</t>
  </si>
  <si>
    <t>Intereses sobre depósitos en instituciones financieras</t>
  </si>
  <si>
    <t>4.8.08</t>
  </si>
  <si>
    <t>OTROS INGRESOS ORDINARIOS</t>
  </si>
  <si>
    <t>4.8.08.03</t>
  </si>
  <si>
    <t>Cuotas partes de pensiones</t>
  </si>
  <si>
    <t>4.8.08.05</t>
  </si>
  <si>
    <t>4.8.08.09</t>
  </si>
  <si>
    <t>4.8.08.17</t>
  </si>
  <si>
    <t>5.1</t>
  </si>
  <si>
    <t>5.1.11</t>
  </si>
  <si>
    <t>5.1.11.04</t>
  </si>
  <si>
    <t>5.1.11.06</t>
  </si>
  <si>
    <t>5.1.11.12</t>
  </si>
  <si>
    <t>Obras y mejoras en propiedad ajena</t>
  </si>
  <si>
    <t>5.1.11.13</t>
  </si>
  <si>
    <t>Vigilancia y seguridad</t>
  </si>
  <si>
    <t>5.1.11.14</t>
  </si>
  <si>
    <t>5.1.11.15</t>
  </si>
  <si>
    <t>5.1.11.16</t>
  </si>
  <si>
    <t>5.1.11.17</t>
  </si>
  <si>
    <t>5.1.11.18</t>
  </si>
  <si>
    <t>Arrendamiento</t>
  </si>
  <si>
    <t>5.1.11.19</t>
  </si>
  <si>
    <t>5.1.11.20</t>
  </si>
  <si>
    <t>5.1.11.21</t>
  </si>
  <si>
    <t>5.1.11.22</t>
  </si>
  <si>
    <t>5.1.11.23</t>
  </si>
  <si>
    <t>Comunicaciones y transporte</t>
  </si>
  <si>
    <t>5.1.11.25</t>
  </si>
  <si>
    <t>Seguros generales</t>
  </si>
  <si>
    <t>5.1.11.27</t>
  </si>
  <si>
    <t>5.1.11.37</t>
  </si>
  <si>
    <t>Eventos culturales</t>
  </si>
  <si>
    <t>5.1.11.40</t>
  </si>
  <si>
    <t>Contratos de administración</t>
  </si>
  <si>
    <t>5.1.11.46</t>
  </si>
  <si>
    <t>5.1.11.49</t>
  </si>
  <si>
    <t>5.1.11.50</t>
  </si>
  <si>
    <t>5.1.11.51</t>
  </si>
  <si>
    <t>Gastos por control de calidad</t>
  </si>
  <si>
    <t>5.1.11.54</t>
  </si>
  <si>
    <t>5.1.11.55</t>
  </si>
  <si>
    <t>5.1.20</t>
  </si>
  <si>
    <t>5.1.20.24</t>
  </si>
  <si>
    <t>5.3</t>
  </si>
  <si>
    <t>5.8</t>
  </si>
  <si>
    <t>5.8.02</t>
  </si>
  <si>
    <t>COMISIONES</t>
  </si>
  <si>
    <t>5.8.02.90</t>
  </si>
  <si>
    <t>5.9</t>
  </si>
  <si>
    <t>5.9.05</t>
  </si>
  <si>
    <t>5.9.05.01</t>
  </si>
  <si>
    <t>Educación formal - Preescolar</t>
  </si>
  <si>
    <t>Educación formal - Básica primaria</t>
  </si>
  <si>
    <t>Educación no formal - Formación en artes y oficios</t>
  </si>
  <si>
    <t>Servicios conexos a la educación</t>
  </si>
  <si>
    <t>VALLE DEL CAUCA</t>
  </si>
  <si>
    <t>CÓDIGO:</t>
  </si>
  <si>
    <t>CORRIENTE</t>
  </si>
  <si>
    <t>NO CORRIENTE</t>
  </si>
  <si>
    <t>ACTIVO</t>
  </si>
  <si>
    <t>EFECTIVO</t>
  </si>
  <si>
    <t>CAJA</t>
  </si>
  <si>
    <t xml:space="preserve"> </t>
  </si>
  <si>
    <t>AVANCES Y ANTICIPOS ENTREGADOS</t>
  </si>
  <si>
    <t>Arrendamientos</t>
  </si>
  <si>
    <t>Servicios</t>
  </si>
  <si>
    <t>PROPIEDADES, PLANTA Y EQUIPO</t>
  </si>
  <si>
    <t>TERRENOS</t>
  </si>
  <si>
    <t>Urbanos</t>
  </si>
  <si>
    <t>Rurales</t>
  </si>
  <si>
    <t>SEMOVIENTES</t>
  </si>
  <si>
    <t>CONSTRUCCIONES EN CURSO</t>
  </si>
  <si>
    <t>Edificaciones</t>
  </si>
  <si>
    <t>BIENES MUEBLES EN BODEGA</t>
  </si>
  <si>
    <t>EDIFICACIONES</t>
  </si>
  <si>
    <t>MAQUINARIA Y EQUIPO</t>
  </si>
  <si>
    <t>MUEBLES Y ENSERES Y EQUIPO DE OFICINA</t>
  </si>
  <si>
    <t>EQUIPOS DE COMUNICACIÓN Y COMPUTACION</t>
  </si>
  <si>
    <t>Terrestre</t>
  </si>
  <si>
    <t>EQUIPO DE COMEDOR COCINA, DESPENSA Y HOT</t>
  </si>
  <si>
    <t>DEPRECIACION ACUMULADA (CR)</t>
  </si>
  <si>
    <t>Maquinaria y equipo</t>
  </si>
  <si>
    <t>Equipos de comunicación y computación</t>
  </si>
  <si>
    <t>OTROS ACTIVOS</t>
  </si>
  <si>
    <t>Mantenimiento</t>
  </si>
  <si>
    <t>BIENES DE ARTE Y CULTURA</t>
  </si>
  <si>
    <t>INTANGIBLES</t>
  </si>
  <si>
    <t>Licencias</t>
  </si>
  <si>
    <t>Otros intangibles</t>
  </si>
  <si>
    <t>PASIVO</t>
  </si>
  <si>
    <t>CUENTAS POR PAGAR</t>
  </si>
  <si>
    <t>ADQUISICION DE BIENES Y SERVICIOS NACIONALES</t>
  </si>
  <si>
    <t>Bienes y Servicios</t>
  </si>
  <si>
    <t>TRANSFERENCIAS</t>
  </si>
  <si>
    <t>RETENCION EN LA FUENTE E IMPUESTO DE TIM</t>
  </si>
  <si>
    <t>Honorarios</t>
  </si>
  <si>
    <t>Compras</t>
  </si>
  <si>
    <t>Contratos de obra</t>
  </si>
  <si>
    <t>Impuesto de timbre</t>
  </si>
  <si>
    <t>IMPUESTOS, CONTRIBUCIONES Y TASAS POR   PA</t>
  </si>
  <si>
    <t>OTROS PASIVOS</t>
  </si>
  <si>
    <t>CAPITAL FISCAL</t>
  </si>
  <si>
    <t>INGRESOS</t>
  </si>
  <si>
    <t>VENTA DE SERVICIOS</t>
  </si>
  <si>
    <t>SERVICIOS EDUCATIVOS</t>
  </si>
  <si>
    <t>OTROS INGRESOS</t>
  </si>
  <si>
    <t>FINANCIEROS</t>
  </si>
  <si>
    <t>Otros ingresos financieros</t>
  </si>
  <si>
    <t>GASTOS</t>
  </si>
  <si>
    <t>GENERALES</t>
  </si>
  <si>
    <t>Estudios y proyectos</t>
  </si>
  <si>
    <t>Reparaciones</t>
  </si>
  <si>
    <t>Fotocopias</t>
  </si>
  <si>
    <t>OTROS GASTOS</t>
  </si>
  <si>
    <t xml:space="preserve">PERIODO </t>
  </si>
  <si>
    <t>PERIODO</t>
  </si>
  <si>
    <t>ACTUAL</t>
  </si>
  <si>
    <t>ANTERIOR</t>
  </si>
  <si>
    <t>COD.</t>
  </si>
  <si>
    <t>TOTAL PASIVO</t>
  </si>
  <si>
    <t>PROPIEDADES PLANTA Y EQUIPO</t>
  </si>
  <si>
    <t>PATRIMONIO</t>
  </si>
  <si>
    <t>TOTAL ACTIVO</t>
  </si>
  <si>
    <t>TOTAL PASIVO Y PATRIMONIO</t>
  </si>
  <si>
    <t>RESULTADO DEL EJERCICIO</t>
  </si>
  <si>
    <t>CODIGO</t>
  </si>
  <si>
    <t>CONCEPTO</t>
  </si>
  <si>
    <t>APORTES Y COTIZACIONES</t>
  </si>
  <si>
    <t>OTRAS TRANSFERENCIAS DE CAPITAL RECIBIDAS</t>
  </si>
  <si>
    <t>OPERACIONES INTERINSTITUCIONALES</t>
  </si>
  <si>
    <t>APORTES Y TRASPASOS DE  FONDOS GIRADOS</t>
  </si>
  <si>
    <t>IMPUESTOS, CONTRIBUCIONES Y TASAS</t>
  </si>
  <si>
    <t>PROVISIONES, AGOTAMIENTOS, DEPRECIACIONES Y AMORTIZACIONES</t>
  </si>
  <si>
    <t>DEPRECIACIONES DE PROPIEDADES, PLANTA Y EQUIPO</t>
  </si>
  <si>
    <t>ESTADO DE CAMBIOS EN EL PATRIMONIO</t>
  </si>
  <si>
    <t>1.1</t>
  </si>
  <si>
    <t>1.1.05</t>
  </si>
  <si>
    <t>1.1.05.01</t>
  </si>
  <si>
    <t>1.1.10</t>
  </si>
  <si>
    <t>DEPOSITOS EN INSTITUCIONES FINANCIERAS</t>
  </si>
  <si>
    <t>1.1.10.05</t>
  </si>
  <si>
    <t>Cuenta corriente</t>
  </si>
  <si>
    <t>1.1.10.06</t>
  </si>
  <si>
    <t>Cuenta de ahorro</t>
  </si>
  <si>
    <t>VENTA DE BIENES</t>
  </si>
  <si>
    <t>Otros avances y anticipos</t>
  </si>
  <si>
    <t>ANTICIPOS O SALDOS A FAVOR POR IMPUESTOS Y CONTRIBUCIONES</t>
  </si>
  <si>
    <t>Retención en la fuente</t>
  </si>
  <si>
    <t>1.6</t>
  </si>
  <si>
    <t>1.6.05</t>
  </si>
  <si>
    <t>1.6.05.01</t>
  </si>
  <si>
    <t>1.6.05.02</t>
  </si>
  <si>
    <t>1.6.10</t>
  </si>
  <si>
    <t>1.6.10.03</t>
  </si>
  <si>
    <t>De experimentación</t>
  </si>
  <si>
    <t>1.6.15</t>
  </si>
  <si>
    <t>1.6.15.01</t>
  </si>
  <si>
    <t>Plantas, ductos y túneles</t>
  </si>
  <si>
    <t>1.6.15.05</t>
  </si>
  <si>
    <t>Redes, líneas y cables</t>
  </si>
  <si>
    <t>1.6.20</t>
  </si>
  <si>
    <t>MAQUINARIA, PLANTA Y EQUIPO EN MONTAJE</t>
  </si>
  <si>
    <t>1.6.20.01</t>
  </si>
  <si>
    <t>1.6.20.02</t>
  </si>
  <si>
    <t>1.6.20.03</t>
  </si>
  <si>
    <t>1.6.20.04</t>
  </si>
  <si>
    <t>Equipo médico y científico</t>
  </si>
  <si>
    <t>1.6.20.05</t>
  </si>
  <si>
    <t>1.6.20.07</t>
  </si>
  <si>
    <t>Equipos de comedor, cocina, despensa y hotelería</t>
  </si>
  <si>
    <t>1.6.20.08</t>
  </si>
  <si>
    <t>Equipos de transporte, tracción y elevación</t>
  </si>
  <si>
    <t>1.6.20.90</t>
  </si>
  <si>
    <t>Otras maquinarias, planta y equipo en montaje</t>
  </si>
  <si>
    <t>1.6.35</t>
  </si>
  <si>
    <t>1.6.35.01</t>
  </si>
  <si>
    <t>1.6.35.03</t>
  </si>
  <si>
    <t>1.6.35.04</t>
  </si>
  <si>
    <t>1.6.35.05</t>
  </si>
  <si>
    <t>1.6.35.11</t>
  </si>
  <si>
    <t>1.6.35.90</t>
  </si>
  <si>
    <t>1.6.40</t>
  </si>
  <si>
    <t>1.6.40.01</t>
  </si>
  <si>
    <t>Edificios y casas</t>
  </si>
  <si>
    <t>1.6.40.02</t>
  </si>
  <si>
    <t>Oficinas</t>
  </si>
  <si>
    <t>1.6.40.06</t>
  </si>
  <si>
    <t>Mataderos</t>
  </si>
  <si>
    <t>1.6.40.09</t>
  </si>
  <si>
    <t>Colegios y escuelas</t>
  </si>
  <si>
    <t>1.6.40.10</t>
  </si>
  <si>
    <t>Clínicas y hospitales</t>
  </si>
  <si>
    <t>1.6.40.15</t>
  </si>
  <si>
    <t>Casetas y campamentos</t>
  </si>
  <si>
    <t>1.6.40.19</t>
  </si>
  <si>
    <t>Instalaciones deportivas y recreacionales</t>
  </si>
  <si>
    <t>1.6.40.23</t>
  </si>
  <si>
    <t>Pozos</t>
  </si>
  <si>
    <t>1.6.40.28</t>
  </si>
  <si>
    <t>1.6.40.90</t>
  </si>
  <si>
    <t>Otras edificaciones</t>
  </si>
  <si>
    <t>1.6.55</t>
  </si>
  <si>
    <t>1.6.55.01</t>
  </si>
  <si>
    <t>Equipo de construcción</t>
  </si>
  <si>
    <t>1.6.55.05</t>
  </si>
  <si>
    <t>Equipo de música</t>
  </si>
  <si>
    <t>1.6.55.06</t>
  </si>
  <si>
    <t>1.6.55.08</t>
  </si>
  <si>
    <t>1.6.55.09</t>
  </si>
  <si>
    <t>Equipo de enseñanza</t>
  </si>
  <si>
    <t>1.6.55.11</t>
  </si>
  <si>
    <t>Herramientas y accesorios</t>
  </si>
  <si>
    <t>1.6.55.20</t>
  </si>
  <si>
    <t>1.6.55.22</t>
  </si>
  <si>
    <t>1.6.55.90</t>
  </si>
  <si>
    <t>1.6.60</t>
  </si>
  <si>
    <t>EQUIPO MÉDICO Y CIENTÍFICO</t>
  </si>
  <si>
    <t>1.6.60.01</t>
  </si>
  <si>
    <t>Equipo de investigación</t>
  </si>
  <si>
    <t>1.6.60.02</t>
  </si>
  <si>
    <t>1.6.60.05</t>
  </si>
  <si>
    <t>Equipo de hospitalización</t>
  </si>
  <si>
    <t>1.6.60.06</t>
  </si>
  <si>
    <t>Equipo de quirófanos y salas de parto</t>
  </si>
  <si>
    <t>1.6.60.07</t>
  </si>
  <si>
    <t>Equipo de apoyo diagnóstico</t>
  </si>
  <si>
    <t>1.6.60.90</t>
  </si>
  <si>
    <t>Otro equipo médico y científico</t>
  </si>
  <si>
    <t>1.6.65</t>
  </si>
  <si>
    <t>1.6.65.01</t>
  </si>
  <si>
    <t>1.6.65.02</t>
  </si>
  <si>
    <t>1.6.65.90</t>
  </si>
  <si>
    <t>1.6.70</t>
  </si>
  <si>
    <t>1.6.70.01</t>
  </si>
  <si>
    <t>1.6.70.02</t>
  </si>
  <si>
    <t>1.6.70.04</t>
  </si>
  <si>
    <t>Satélites y antenas</t>
  </si>
  <si>
    <t>1.6.70.90</t>
  </si>
  <si>
    <t>Otros equipos de comunicación y computación</t>
  </si>
  <si>
    <t>1.6.75</t>
  </si>
  <si>
    <t>1.6.75.02</t>
  </si>
  <si>
    <t>1.6.75.04</t>
  </si>
  <si>
    <t>Marítimo y fluvial</t>
  </si>
  <si>
    <t>1.6.75.05</t>
  </si>
  <si>
    <t>De tracción</t>
  </si>
  <si>
    <t>1.6.80</t>
  </si>
  <si>
    <t>1.6.80.01</t>
  </si>
  <si>
    <t>Equipo de hotelería</t>
  </si>
  <si>
    <t>1.6.80.02</t>
  </si>
  <si>
    <t>Equipo de restaurante y cafetería</t>
  </si>
  <si>
    <t>1.6.80.03</t>
  </si>
  <si>
    <t>Equipo de calderas</t>
  </si>
  <si>
    <t>1.6.80.04</t>
  </si>
  <si>
    <t>Equipo de lavandería</t>
  </si>
  <si>
    <t>1.6.80.05</t>
  </si>
  <si>
    <t>Equipos de comedor, cocina, despensa y hotelería pendientes de legalizar</t>
  </si>
  <si>
    <t>1.6.80.06</t>
  </si>
  <si>
    <t>Equipos de comedor, cocina, despensa y hotelería de uso permanente sin contraprestación</t>
  </si>
  <si>
    <t>1.6.80.90</t>
  </si>
  <si>
    <t>1.6.85</t>
  </si>
  <si>
    <t>1.6.85.01</t>
  </si>
  <si>
    <t>1.6.85.02</t>
  </si>
  <si>
    <t>1.6.85.03</t>
  </si>
  <si>
    <t>1.6.85.04</t>
  </si>
  <si>
    <t>1.6.85.05</t>
  </si>
  <si>
    <t>1.6.85.06</t>
  </si>
  <si>
    <t>Muebles, enseres y equipo de oficina</t>
  </si>
  <si>
    <t>1.6.85.07</t>
  </si>
  <si>
    <t>1.6.85.08</t>
  </si>
  <si>
    <t>1.6.85.09</t>
  </si>
  <si>
    <t>1.6.95</t>
  </si>
  <si>
    <t>1.9</t>
  </si>
  <si>
    <t>Intereses</t>
  </si>
  <si>
    <t>Comisiones</t>
  </si>
  <si>
    <t>Impresos, publicaciones, suscripciones y afiliaciones</t>
  </si>
  <si>
    <t>Materiales y suministros</t>
  </si>
  <si>
    <t>Publicidad y propaganda</t>
  </si>
  <si>
    <t>Combustibles y lubricantes</t>
  </si>
  <si>
    <t>1.9.70</t>
  </si>
  <si>
    <t>1.9.70.05</t>
  </si>
  <si>
    <t>Derechos</t>
  </si>
  <si>
    <t>1.9.70.07</t>
  </si>
  <si>
    <t>1.9.70.08</t>
  </si>
  <si>
    <t>Software</t>
  </si>
  <si>
    <t>1.9.70.90</t>
  </si>
  <si>
    <t>1.9.75</t>
  </si>
  <si>
    <t>1.9.75.05</t>
  </si>
  <si>
    <t>1.9.75.07</t>
  </si>
  <si>
    <t>1.9.75.08</t>
  </si>
  <si>
    <t>2.4</t>
  </si>
  <si>
    <t>2.4.01</t>
  </si>
  <si>
    <t>2.4.01.01</t>
  </si>
  <si>
    <t>2.4.03</t>
  </si>
  <si>
    <t>Rector</t>
  </si>
  <si>
    <t>Periodo de movimiento</t>
  </si>
  <si>
    <t>SECRETARÍA DE HACIENDA</t>
  </si>
  <si>
    <t>CGN2005.001</t>
  </si>
  <si>
    <t xml:space="preserve">PROCESO:          GESTIÓN CONTABLE       </t>
  </si>
  <si>
    <t>VERSIÓN:</t>
  </si>
  <si>
    <t>1.0</t>
  </si>
  <si>
    <t xml:space="preserve">SUBPROCESO: CONSOLIDACIÓN INFORMACIÓN </t>
  </si>
  <si>
    <t>FECHA:</t>
  </si>
  <si>
    <t>Depto Valle del Cauca</t>
  </si>
  <si>
    <t>CGN2005_001_SALDOS_Y_MOVIMIENTOS</t>
  </si>
  <si>
    <t>TRD:</t>
  </si>
  <si>
    <t xml:space="preserve">NIT: </t>
  </si>
  <si>
    <t>ARCHIVO</t>
  </si>
  <si>
    <t>Formato CGN2005.001</t>
  </si>
  <si>
    <t>DPTO</t>
  </si>
  <si>
    <t>MUNICIPIO</t>
  </si>
  <si>
    <t>ENTIDAD</t>
  </si>
  <si>
    <t>VIGENCIA</t>
  </si>
  <si>
    <t>FECHA DE CORTE</t>
  </si>
  <si>
    <t>Codigo Contable</t>
  </si>
  <si>
    <t>Nombre de la Cuenta</t>
  </si>
  <si>
    <t>Saldo Inicial</t>
  </si>
  <si>
    <t>Movimiento Debito</t>
  </si>
  <si>
    <t>Movimiento Credito</t>
  </si>
  <si>
    <t>Saldo Final</t>
  </si>
  <si>
    <t>Saldo final Corriente</t>
  </si>
  <si>
    <t>Saldo Final No Corriente</t>
  </si>
  <si>
    <t>dif</t>
  </si>
  <si>
    <t>ACTIVOS</t>
  </si>
  <si>
    <t xml:space="preserve">Caja Principal </t>
  </si>
  <si>
    <t>DEPÓSITOS EN INSTITUCIONES FINANCIERAS</t>
  </si>
  <si>
    <t>1.3</t>
  </si>
  <si>
    <t>Impuesto predial unificado</t>
  </si>
  <si>
    <t>Impuesto de industria y comercio</t>
  </si>
  <si>
    <t>Impuesto de avisos, tableros y vallas</t>
  </si>
  <si>
    <t>Sobretasa a la gasolina</t>
  </si>
  <si>
    <t>Impuesto a publicidad exterior visual</t>
  </si>
  <si>
    <t>Impuesto de circulación y tránsito</t>
  </si>
  <si>
    <t>Tasas</t>
  </si>
  <si>
    <t>Sanciones</t>
  </si>
  <si>
    <t>Contribuciones</t>
  </si>
  <si>
    <t>Cuota de fiscalización y auditaje</t>
  </si>
  <si>
    <t>PRESTACIÓN DE SERVICIOS</t>
  </si>
  <si>
    <t>Servicios educativos</t>
  </si>
  <si>
    <t>Otros servicios</t>
  </si>
  <si>
    <t>TRANSFERENCIAS POR COBRAR</t>
  </si>
  <si>
    <t>Otras tranferencias</t>
  </si>
  <si>
    <t>1.6.35.02</t>
  </si>
  <si>
    <t>Equipo medico y cientifico</t>
  </si>
  <si>
    <t>Muebles, enseres y equipo de Oficina</t>
  </si>
  <si>
    <t>Equipo de comunicacion y computacion</t>
  </si>
  <si>
    <t>Equipo de transporte, traccion y elevacion</t>
  </si>
  <si>
    <t>1.6.35.07</t>
  </si>
  <si>
    <t>Redes, lineas y cables</t>
  </si>
  <si>
    <t>Equipo de comedor, cocina, despensa y hoteleria</t>
  </si>
  <si>
    <t>Otros bienes muebles en bodega</t>
  </si>
  <si>
    <t>Edificaciones de uso permanent sin contabil.</t>
  </si>
  <si>
    <t>1.6.45</t>
  </si>
  <si>
    <t>PLANTAS, DUCTOS Y TÚNELES</t>
  </si>
  <si>
    <t>1.6.45.01</t>
  </si>
  <si>
    <t>Plantas de generacion</t>
  </si>
  <si>
    <t>1.6.45.02</t>
  </si>
  <si>
    <t>Plantas de tratamiento</t>
  </si>
  <si>
    <t>1.6.45.03</t>
  </si>
  <si>
    <t>Plantas deshidratadoras</t>
  </si>
  <si>
    <t>1.6.45.05</t>
  </si>
  <si>
    <t>Plantas de distribuciòn</t>
  </si>
  <si>
    <t>1.6.45.07</t>
  </si>
  <si>
    <t>Plantas de conducciòn</t>
  </si>
  <si>
    <t>1.6.45.12</t>
  </si>
  <si>
    <t>Subestaciones y/o estaciones de regulación</t>
  </si>
  <si>
    <t>1.6.45.13</t>
  </si>
  <si>
    <t>Acueducto y canalizacion</t>
  </si>
  <si>
    <t>1.6.45.90</t>
  </si>
  <si>
    <t>Otras plantas, ductos y túneles</t>
  </si>
  <si>
    <t>1.6.50</t>
  </si>
  <si>
    <t>REDES, LINEAS Y CABLES</t>
  </si>
  <si>
    <t>1.6.50.02</t>
  </si>
  <si>
    <t>Redes de distribucion</t>
  </si>
  <si>
    <t>1.6.50.03</t>
  </si>
  <si>
    <t>Redes de recoleccion de aguas</t>
  </si>
  <si>
    <t>1.6.50.06</t>
  </si>
  <si>
    <t>Redes de alimentación de gas</t>
  </si>
  <si>
    <t>1.6.50.07</t>
  </si>
  <si>
    <t>Lineas y cables de interconexion</t>
  </si>
  <si>
    <t>1.6.50.08</t>
  </si>
  <si>
    <t>Líneas y cables de transmisión</t>
  </si>
  <si>
    <t>1.6.50.09</t>
  </si>
  <si>
    <t>Líneas y cables de conducción</t>
  </si>
  <si>
    <t>1.6.50.10</t>
  </si>
  <si>
    <t>Líneas y cables de telecomunicaciones</t>
  </si>
  <si>
    <t>1.6.50.90</t>
  </si>
  <si>
    <t>Otras redes, líneas y cables</t>
  </si>
  <si>
    <t>Equipo de recreacion y deporte</t>
  </si>
  <si>
    <t>Equipo agroperacuario, de silvicultura, avicultura y pesca</t>
  </si>
  <si>
    <t>Equipos de centros de control</t>
  </si>
  <si>
    <t>Equipo de ayuda audivisual</t>
  </si>
  <si>
    <t>Otras maquinarias y equipos</t>
  </si>
  <si>
    <t>EQUIPO MEDICO Y CIENTIFICO</t>
  </si>
  <si>
    <t>Equipo de laboratorio</t>
  </si>
  <si>
    <t>MUEBLES, ENSERES Y EQUIPO DE OFICINA</t>
  </si>
  <si>
    <t>Muebles y enseres</t>
  </si>
  <si>
    <t>Equipo y máquina de oficina</t>
  </si>
  <si>
    <t>Otros muebles, enseres y equipo de oficina</t>
  </si>
  <si>
    <t>EQUIPOS DE COMUNICACION Y COMPUTACION</t>
  </si>
  <si>
    <t>Equipo de comunicación</t>
  </si>
  <si>
    <t>Equipo de computación</t>
  </si>
  <si>
    <t>EQUIPO DE TRANSPORTE, TRACCION Y ELEVACIÓN</t>
  </si>
  <si>
    <t>EQUIPOS DE COMEDOR, COCINA, DESPENSA Y HOTELERIA</t>
  </si>
  <si>
    <t>Otros equipos de comedor, cocina, despensa y hotelería</t>
  </si>
  <si>
    <t>Loza y cristaleria</t>
  </si>
  <si>
    <t>Elementos de aseo, lavanderia y cafeteria</t>
  </si>
  <si>
    <t>Otros bienes de arte y cultura</t>
  </si>
  <si>
    <t>AMORTIZACION ACUMULADA DE INTANGIBLES (CR)</t>
  </si>
  <si>
    <t>PASIVOS</t>
  </si>
  <si>
    <t>2.4.01.02</t>
  </si>
  <si>
    <t>Proyectos de inversion</t>
  </si>
  <si>
    <t>TRANSFERENCIAS POR PAGAR</t>
  </si>
  <si>
    <t>2.4.03.15</t>
  </si>
  <si>
    <t>Servicios publicos</t>
  </si>
  <si>
    <t>RETENCION EN LA FUENTE E IMPUESTO DE TIMBRE</t>
  </si>
  <si>
    <t>IMPUESTOS, CONTRIBUCIONES Y TASAS POR PAGAR</t>
  </si>
  <si>
    <t>2.4.40.14</t>
  </si>
  <si>
    <t>Cuota de fiscalizacion y auditaje</t>
  </si>
  <si>
    <t>Impuesto sobre vehículos Automotores</t>
  </si>
  <si>
    <t>Gravamen a los movimientos financieros</t>
  </si>
  <si>
    <t>2.4.40.23</t>
  </si>
  <si>
    <t>2.4.40.24</t>
  </si>
  <si>
    <t>Otros impuestos departamentales</t>
  </si>
  <si>
    <t>Otros impuestos municipales</t>
  </si>
  <si>
    <t>Recaudos por clasificar</t>
  </si>
  <si>
    <t>Otros recaudos a favor de terceros</t>
  </si>
  <si>
    <t>2.9.10</t>
  </si>
  <si>
    <t>INGRESOS RECIBIDOS POR ANTICIPADO</t>
  </si>
  <si>
    <t>2.9.10.90</t>
  </si>
  <si>
    <t>Otros ingresos recibidos por anticipado</t>
  </si>
  <si>
    <t>Excedente del ejercicio</t>
  </si>
  <si>
    <t>Déficit del ejercicio</t>
  </si>
  <si>
    <t>4.1</t>
  </si>
  <si>
    <t xml:space="preserve">INGRESOS FISCALES </t>
  </si>
  <si>
    <t>4.1.05</t>
  </si>
  <si>
    <t>TRIBUTARIOS</t>
  </si>
  <si>
    <t>4.1.05.07</t>
  </si>
  <si>
    <t>4.1.05.08</t>
  </si>
  <si>
    <t>4.1.05.15</t>
  </si>
  <si>
    <t>Impuesto de espectáculos públicos</t>
  </si>
  <si>
    <t>4.1.05.21</t>
  </si>
  <si>
    <t>4.1.05.35</t>
  </si>
  <si>
    <t>4.1.05.45</t>
  </si>
  <si>
    <t>Impuesto sobre el servicio de alumbrado público</t>
  </si>
  <si>
    <t>4.1.05.58</t>
  </si>
  <si>
    <t>4.1.05.59</t>
  </si>
  <si>
    <t>4.1.05.85</t>
  </si>
  <si>
    <t>4.1.10</t>
  </si>
  <si>
    <t>NO TRIBUTARIOS</t>
  </si>
  <si>
    <t>4.1.10.01</t>
  </si>
  <si>
    <t>4.1.10.02</t>
  </si>
  <si>
    <t>Multas</t>
  </si>
  <si>
    <t>4.1.10.03</t>
  </si>
  <si>
    <t>4.1.10.04</t>
  </si>
  <si>
    <t>4.1.10.18</t>
  </si>
  <si>
    <t>Tarifa pro electrificación rural</t>
  </si>
  <si>
    <t>4.1.10.25</t>
  </si>
  <si>
    <t>Participación en el transporte por oleoductos</t>
  </si>
  <si>
    <t>4.1.10.27</t>
  </si>
  <si>
    <t>Estampillas</t>
  </si>
  <si>
    <t>4.1.10.61</t>
  </si>
  <si>
    <t>4.1.10.62</t>
  </si>
  <si>
    <t>4.1.10.90</t>
  </si>
  <si>
    <t>Otros Ingresos No Tributarios</t>
  </si>
  <si>
    <t>4.1.95</t>
  </si>
  <si>
    <t>DEVOLUCIONES Y DESCUENTOS (DB)</t>
  </si>
  <si>
    <t>4.1.95.02</t>
  </si>
  <si>
    <t>Ingresos no tributarios</t>
  </si>
  <si>
    <t>4.1.95.10</t>
  </si>
  <si>
    <t>4.1.95.11</t>
  </si>
  <si>
    <t>4.2.10</t>
  </si>
  <si>
    <t>BIENES COMERCIALIZADOS</t>
  </si>
  <si>
    <t>4.2.10.90</t>
  </si>
  <si>
    <t xml:space="preserve">Educación formal - Básica Secundaria </t>
  </si>
  <si>
    <t xml:space="preserve">Educación formal - Media Acádemica </t>
  </si>
  <si>
    <t xml:space="preserve">Educación formal - Media Técnica </t>
  </si>
  <si>
    <t>4.3.30</t>
  </si>
  <si>
    <t>SERVICIOS DE TRANSPORTE</t>
  </si>
  <si>
    <t>4.3.30.90</t>
  </si>
  <si>
    <t>Otros servicios de transporte</t>
  </si>
  <si>
    <t>4.3.90</t>
  </si>
  <si>
    <t>OTROS SERVICIOS</t>
  </si>
  <si>
    <t>4.3.90.16</t>
  </si>
  <si>
    <t>Recreativos, culturales, y deportivos</t>
  </si>
  <si>
    <t>4.3.90.90</t>
  </si>
  <si>
    <t>DEVOLUCIONES, REBAJAS Y DESCUENTOS EN VENTA DE SERVICIOS (DB)</t>
  </si>
  <si>
    <t>4.4.08</t>
  </si>
  <si>
    <t>SISTEMA GENERAL DE PARTICIPACIONES</t>
  </si>
  <si>
    <t>4.4.08.17</t>
  </si>
  <si>
    <t>Participación para salud</t>
  </si>
  <si>
    <t>4.4.08.18</t>
  </si>
  <si>
    <t>Participación para educación</t>
  </si>
  <si>
    <t>4.4.08.19</t>
  </si>
  <si>
    <t>Participación para propósito general</t>
  </si>
  <si>
    <t>4.4.08.20</t>
  </si>
  <si>
    <t>Participación para pensiones – Fondo nacional de pensiones de las entidades territoriales</t>
  </si>
  <si>
    <t>4.4.08.21</t>
  </si>
  <si>
    <t>Programas de alimentación escolar</t>
  </si>
  <si>
    <t>4.4.08.24</t>
  </si>
  <si>
    <t>Participación para agua potable y saneamiento básico</t>
  </si>
  <si>
    <t>4.4.08.25</t>
  </si>
  <si>
    <t>Atención integral a la primera infancia</t>
  </si>
  <si>
    <t>4.4.21</t>
  </si>
  <si>
    <t>DEL SISTEMA GENERAL DE SEGURIDAD SOCIAL EN SALUD</t>
  </si>
  <si>
    <t>4.4.21.03</t>
  </si>
  <si>
    <t>FOSYGA - Promoción de la salud</t>
  </si>
  <si>
    <t>OTRAS TRANSFERENCIAS</t>
  </si>
  <si>
    <t>4.7</t>
  </si>
  <si>
    <t>4.7.05</t>
  </si>
  <si>
    <t>FONDOS RECIBIDOS</t>
  </si>
  <si>
    <t>4.7.05.08</t>
  </si>
  <si>
    <t>Funcionamiento</t>
  </si>
  <si>
    <t xml:space="preserve">Utilidad en venta de activos </t>
  </si>
  <si>
    <t>Excedentes Financieros</t>
  </si>
  <si>
    <t>4.8.08.90</t>
  </si>
  <si>
    <t>Otros ingresos ordinarios</t>
  </si>
  <si>
    <t>DE ADMINISTRACIÓN</t>
  </si>
  <si>
    <t>Viaticos y gastos de viaje</t>
  </si>
  <si>
    <t>promocion y divulgacion</t>
  </si>
  <si>
    <t>Servicios de aseo, cafeteria, restaurante y lavanderia</t>
  </si>
  <si>
    <t>Procesamiento de informacion</t>
  </si>
  <si>
    <t>Organizacion de eventos</t>
  </si>
  <si>
    <t>DEPRECIACIÓN DE PROPIEDADES, PLANTA Y EQUIPO</t>
  </si>
  <si>
    <t xml:space="preserve">Comisiones y otros gastos bancarios </t>
  </si>
  <si>
    <t>Otras comisiones</t>
  </si>
  <si>
    <t>Otros gastos financieros</t>
  </si>
  <si>
    <t>CIERRE DE INGRESOS, GASTOS Y COSTOS</t>
  </si>
  <si>
    <t>Cierre de ingresos, gastos y costos</t>
  </si>
  <si>
    <t>Propiedades, planta y equipo</t>
  </si>
  <si>
    <t>4.2</t>
  </si>
  <si>
    <t>YUMBO</t>
  </si>
  <si>
    <t>4.1.10.51</t>
  </si>
  <si>
    <t>Concesiones</t>
  </si>
  <si>
    <t>4.7.05.10</t>
  </si>
  <si>
    <t>Inversion</t>
  </si>
  <si>
    <t>5.1.11.36</t>
  </si>
  <si>
    <t>Implementos Deportivos</t>
  </si>
  <si>
    <t>1.1.32</t>
  </si>
  <si>
    <t>EFECTIVO DE USO RESTRINGIDO</t>
  </si>
  <si>
    <t>CUENTAS POR COBRAR</t>
  </si>
  <si>
    <t>1.3.17</t>
  </si>
  <si>
    <t>1.3.17.01</t>
  </si>
  <si>
    <t>1.3.37</t>
  </si>
  <si>
    <t>Sistema General de Participaciones - Participación para educación</t>
  </si>
  <si>
    <t>1.3.37.04</t>
  </si>
  <si>
    <t>1.3.84</t>
  </si>
  <si>
    <t>OTRAS CUENTAS POR COBRAR</t>
  </si>
  <si>
    <t>1.3.84.18</t>
  </si>
  <si>
    <t>1.6.81</t>
  </si>
  <si>
    <t>Libros y publicaciones de investigación y consulta</t>
  </si>
  <si>
    <t>Bienes de arte y cultura</t>
  </si>
  <si>
    <t>1.6.95.08</t>
  </si>
  <si>
    <t>1.6.95.09</t>
  </si>
  <si>
    <t>1.6.95.10</t>
  </si>
  <si>
    <t>1.6.95.11</t>
  </si>
  <si>
    <t>1.6.95.13</t>
  </si>
  <si>
    <t>1.6.95.21</t>
  </si>
  <si>
    <t>DETERIORO ACUMULADO DE PROPIEDADES, PLANTA Y EQUIPO (CR)</t>
  </si>
  <si>
    <t>1.3.84.90</t>
  </si>
  <si>
    <t>otras cuentas por cobrar</t>
  </si>
  <si>
    <t>1.6.81.07</t>
  </si>
  <si>
    <t>1.6.81.90</t>
  </si>
  <si>
    <t>1.9.06</t>
  </si>
  <si>
    <t>Anticipo para adquisición de bienes y servicios</t>
  </si>
  <si>
    <t>1.9.06.04</t>
  </si>
  <si>
    <t>1.9.06.90</t>
  </si>
  <si>
    <t>1.9.07</t>
  </si>
  <si>
    <t>1.9.07.02</t>
  </si>
  <si>
    <t>Softwares</t>
  </si>
  <si>
    <t>1.9.76</t>
  </si>
  <si>
    <t>1.9.76.06</t>
  </si>
  <si>
    <t>1.9.76.07</t>
  </si>
  <si>
    <t>DETERIORO ACUMULADO DE ACTIVOS INTANGIBLES (CR)</t>
  </si>
  <si>
    <t>2.4.07</t>
  </si>
  <si>
    <t>RECURSOS A FAVOR DE TERCEROS</t>
  </si>
  <si>
    <t>2.4.07.22</t>
  </si>
  <si>
    <t>2.4.07.20</t>
  </si>
  <si>
    <t>2.4.07.90</t>
  </si>
  <si>
    <t>3.1.05.06</t>
  </si>
  <si>
    <t>Capital fiscal</t>
  </si>
  <si>
    <t>3.1.45</t>
  </si>
  <si>
    <t>IMPACTOS POR LA TRANSICIÓN AL NUEVO MARCO DE REGULACIÓN</t>
  </si>
  <si>
    <t>Efectivo y equivalentes al efectivo</t>
  </si>
  <si>
    <t>Activos intangibles</t>
  </si>
  <si>
    <t>Cuentas por pagar</t>
  </si>
  <si>
    <t>Otros impactos por transición</t>
  </si>
  <si>
    <t>3.1.45.01</t>
  </si>
  <si>
    <t>3.1.45.06</t>
  </si>
  <si>
    <t>3.1.45.07</t>
  </si>
  <si>
    <t>3.1.45.15</t>
  </si>
  <si>
    <t>3.1.45.90</t>
  </si>
  <si>
    <t>4.8.02</t>
  </si>
  <si>
    <t>4.8.02.01</t>
  </si>
  <si>
    <t>4.8.02.90</t>
  </si>
  <si>
    <t>5.1.11.31</t>
  </si>
  <si>
    <t>Materiales de educación</t>
  </si>
  <si>
    <t>5.1.11.79</t>
  </si>
  <si>
    <t>5.1.11.80</t>
  </si>
  <si>
    <t>Servicios técnicos</t>
  </si>
  <si>
    <t>5.3.51</t>
  </si>
  <si>
    <t>DETERIORO DE PROPIEDADES, PLANTA Y EQUIPO</t>
  </si>
  <si>
    <t>5.3.51.08</t>
  </si>
  <si>
    <t>5.3.51.09</t>
  </si>
  <si>
    <t>5.3.51.10</t>
  </si>
  <si>
    <t>5.3.51.11</t>
  </si>
  <si>
    <t>5.3.51.13</t>
  </si>
  <si>
    <t>5.3.51.17</t>
  </si>
  <si>
    <t>2.9.10.26</t>
  </si>
  <si>
    <t>5.3.57</t>
  </si>
  <si>
    <t>DETERIORO DE ACTIVOS INTANGIBLES</t>
  </si>
  <si>
    <t>5.3.57.06</t>
  </si>
  <si>
    <t>5.3.57.07</t>
  </si>
  <si>
    <t>5.3.60</t>
  </si>
  <si>
    <t>5.3.60.04</t>
  </si>
  <si>
    <t>5.3.60.05</t>
  </si>
  <si>
    <t>5.3.60.06</t>
  </si>
  <si>
    <t>5.3.60.07</t>
  </si>
  <si>
    <t>5.3.60.09</t>
  </si>
  <si>
    <t>5.3.60.12</t>
  </si>
  <si>
    <t>5.3.66</t>
  </si>
  <si>
    <t>AMORTIZACIÓN DE ACTIVOS INTANGIBLES</t>
  </si>
  <si>
    <t>5.8.02.40</t>
  </si>
  <si>
    <t>5.8.04</t>
  </si>
  <si>
    <t>5.8.04.90</t>
  </si>
  <si>
    <t>2.4.90</t>
  </si>
  <si>
    <t>OTRAS CUENTAS POR PAGAR</t>
  </si>
  <si>
    <t>2.4.90.13</t>
  </si>
  <si>
    <t>Recursos de acreedores</t>
  </si>
  <si>
    <t>3.1.09</t>
  </si>
  <si>
    <t>3.1.09.01</t>
  </si>
  <si>
    <t>RESULTADO DE EJERCICIOS ANTERIORES</t>
  </si>
  <si>
    <t>Excedente acumulado</t>
  </si>
  <si>
    <t>INSTITUCION EDUCATIVA ANTONIA SANTOS</t>
  </si>
  <si>
    <t>LEONTE SERNA PALACIOS.</t>
  </si>
  <si>
    <t>MILVIA LENY MORENO CARMONA.</t>
  </si>
  <si>
    <t>Contador Publico, TP 138946-T</t>
  </si>
  <si>
    <t>NIT 805009886-1</t>
  </si>
  <si>
    <t>Activos y Gastos</t>
  </si>
  <si>
    <t>Pas, Pat e Ing.</t>
  </si>
  <si>
    <t>Cifras en unidades de Pesos</t>
  </si>
  <si>
    <t>3.1.45.03</t>
  </si>
  <si>
    <t>Cuentas por Cobrar</t>
  </si>
  <si>
    <t xml:space="preserve">ESTADO DE SITUACION FINANCIERA </t>
  </si>
  <si>
    <t>(cifras en unidades de pesos )</t>
  </si>
  <si>
    <t>(Cifras en unidades de pesos)</t>
  </si>
  <si>
    <t>DE ADMINISTRACION Y OPERACIÓN</t>
  </si>
  <si>
    <t xml:space="preserve">GASTOS </t>
  </si>
  <si>
    <t>DETERIORO, DEPRECIACIONES, AMORTIZACIONES Y PROVISIONES</t>
  </si>
  <si>
    <t>PATRIMONIO DE LAS ENTIDADES DE GOBIERNO</t>
  </si>
  <si>
    <t>INGRESOS CON CONTRAPRESTACION</t>
  </si>
  <si>
    <t>INGRESOS SIN CONTRAPRESTACION</t>
  </si>
  <si>
    <t>DEFICIT OPERACIONAL</t>
  </si>
  <si>
    <t>CAPITAL           FISCAL</t>
  </si>
  <si>
    <t xml:space="preserve">IMPACTOS POR LA TRANSICIÓN </t>
  </si>
  <si>
    <t>TOTAL CAPITAL FISCAL</t>
  </si>
  <si>
    <t>SALDOS</t>
  </si>
  <si>
    <t>01 de Enero de 2018 (ESFA)</t>
  </si>
  <si>
    <t>Impactos por transición al nuevo marco de regulación</t>
  </si>
  <si>
    <t>Cuentas por cobrar</t>
  </si>
  <si>
    <t>LEONTE SERNA PALACIOS</t>
  </si>
  <si>
    <t>RECTOR</t>
  </si>
  <si>
    <t>MILVIA LENY MORENO</t>
  </si>
  <si>
    <t>EFECTIVO Y EQUIVALENTES DE EFECTIVO</t>
  </si>
  <si>
    <t xml:space="preserve">Total Cambios en el patrimonio </t>
  </si>
  <si>
    <t>MILVIA LENY MORENO C.</t>
  </si>
  <si>
    <t>UTILIDAD Y/O DEFICIT DEL EJERCICIO</t>
  </si>
  <si>
    <t>1.6.81.06</t>
  </si>
  <si>
    <t>equipos musicales</t>
  </si>
  <si>
    <t>3.1.45.11</t>
  </si>
  <si>
    <t>Bienes históricos y culturales</t>
  </si>
  <si>
    <t>Incremento o disminuciones</t>
  </si>
  <si>
    <t>Al 31 de diciembre de 2018</t>
  </si>
  <si>
    <t>3.1.09.02</t>
  </si>
  <si>
    <t>Pérdida o déficit acumulados</t>
  </si>
  <si>
    <t>COD</t>
  </si>
  <si>
    <t>ESTADO DE RESULTADO</t>
  </si>
  <si>
    <t>1.9.07.90</t>
  </si>
  <si>
    <t>Otros anticipos o saldos a favor por impuestos y contribuciones</t>
  </si>
  <si>
    <t>5.1.11.74</t>
  </si>
  <si>
    <t>Asignación de bienes y servicios</t>
  </si>
  <si>
    <t>4.4.28.07</t>
  </si>
  <si>
    <t xml:space="preserve">disminución </t>
  </si>
  <si>
    <t>aumento</t>
  </si>
  <si>
    <t>Disminución</t>
  </si>
  <si>
    <t>VARIACIÓN</t>
  </si>
  <si>
    <t>(+ o -)</t>
  </si>
  <si>
    <t>%</t>
  </si>
  <si>
    <t>PERIODOS TERMINADOS A DICIEMBRE 31 /2018 Y DICIEMBRE 31/2019</t>
  </si>
  <si>
    <t>RESULTADO DE EJERCICIOS ANTERIOR</t>
  </si>
  <si>
    <t>RESULTADOS DEL EJERCICIO 2019</t>
  </si>
  <si>
    <t>PERDIDA DEL EJERCICIO 2019</t>
  </si>
  <si>
    <t>Saldos A Diciembre 31 de 2018</t>
  </si>
  <si>
    <t>Al 31 de Diciembre de 2019</t>
  </si>
  <si>
    <t>Resultado del ejercicio Diciembre 2019</t>
  </si>
  <si>
    <t>Perdida ejercicio Diciembre 2019</t>
  </si>
  <si>
    <t>Total Cambios en el patrimonio al 31 de Diciembre 2019</t>
  </si>
  <si>
    <t xml:space="preserve">CONTADOR PUBLICO </t>
  </si>
  <si>
    <t>4.8.08.26</t>
  </si>
  <si>
    <t>Recuperaciones</t>
  </si>
  <si>
    <t>Reducciòn</t>
  </si>
  <si>
    <t>Incremento</t>
  </si>
  <si>
    <t>OCT-31-21</t>
  </si>
  <si>
    <t>NOV-30-21</t>
  </si>
  <si>
    <t>COMPARATIVO  NOVIEMBRE 2021 Y OCTUBRE 2021</t>
  </si>
  <si>
    <t>Otros bienes, derechos y recursos en efectivo recibidos de entidades de gobierno</t>
  </si>
  <si>
    <t>4.4.28.30</t>
  </si>
  <si>
    <t>Bienes derechos y recursos en efectivo recibidos del sector privado</t>
  </si>
  <si>
    <t>1.3.37.12</t>
  </si>
  <si>
    <t>Otras transferencias</t>
  </si>
  <si>
    <t>5.3.66.05</t>
  </si>
  <si>
    <t>5.3.66.06</t>
  </si>
  <si>
    <t xml:space="preserve">ESTADO DE RESULTADO </t>
  </si>
  <si>
    <t>ESTADO DE SITUACION FINANCIERA</t>
  </si>
  <si>
    <t>01 AL 31 DE AGOSTO DE 2022</t>
  </si>
  <si>
    <t>01 AL 31 DE AGOSTO DE 2023</t>
  </si>
  <si>
    <t>COMPARATIVO AGOSTO 2022 Y AGOSTO 2023</t>
  </si>
  <si>
    <t>AGT-31-22</t>
  </si>
  <si>
    <t>AGT-31-23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</si>
</sst>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 * #,##0_ ;_ * \-#,##0_ ;_ * &quot;-&quot;??_ ;_ @_ "/>
    <numFmt numFmtId="166" formatCode="dd\-mm\-yy;@"/>
    <numFmt numFmtId="167" formatCode="#,##0;\(#,##0\);\-"/>
    <numFmt numFmtId="168" formatCode="_ * #,##0.00_ ;_ * \-#,##0.00_ ;_ * &quot;-&quot;??_ ;_ @_ 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2"/>
      <name val="Arial"/>
      <family val="2"/>
      <charset val="1"/>
    </font>
    <font>
      <sz val="15"/>
      <name val="Arial"/>
      <family val="2"/>
    </font>
    <font>
      <b/>
      <sz val="13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8"/>
      <name val="Arial"/>
      <family val="2"/>
    </font>
    <font>
      <b/>
      <sz val="11"/>
      <color indexed="17"/>
      <name val="Arial"/>
      <family val="2"/>
    </font>
    <font>
      <sz val="11"/>
      <color indexed="17"/>
      <name val="Arial"/>
      <family val="2"/>
    </font>
    <font>
      <b/>
      <sz val="11"/>
      <color indexed="1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">
    <xf numFmtId="0" fontId="0" fillId="0" borderId="0"/>
    <xf numFmtId="0" fontId="19" fillId="3" borderId="22" applyNumberFormat="0" applyAlignment="0" applyProtection="0"/>
    <xf numFmtId="164" fontId="1" fillId="0" borderId="0" applyFont="0" applyFill="0" applyBorder="0" applyAlignment="0" applyProtection="0"/>
    <xf numFmtId="0" fontId="18" fillId="0" borderId="0"/>
  </cellStyleXfs>
  <cellXfs count="237">
    <xf numFmtId="0" fontId="0" fillId="0" borderId="0" xfId="0"/>
    <xf numFmtId="49" fontId="6" fillId="0" borderId="0" xfId="0" applyNumberFormat="1" applyFont="1" applyAlignment="1">
      <alignment horizontal="left" vertical="center" wrapText="1"/>
    </xf>
    <xf numFmtId="0" fontId="20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1" fillId="0" borderId="1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0" fillId="0" borderId="1" xfId="0" applyFont="1" applyBorder="1" applyAlignment="1" applyProtection="1">
      <alignment vertical="center"/>
      <protection locked="0"/>
    </xf>
    <xf numFmtId="166" fontId="2" fillId="0" borderId="2" xfId="0" applyNumberFormat="1" applyFont="1" applyBorder="1" applyAlignment="1" applyProtection="1">
      <alignment horizontal="left" vertical="center"/>
      <protection locked="0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10" fillId="0" borderId="0" xfId="2" applyNumberFormat="1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 applyProtection="1">
      <alignment horizontal="left" vertical="center"/>
      <protection locked="0"/>
    </xf>
    <xf numFmtId="3" fontId="5" fillId="0" borderId="6" xfId="2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3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horizontal="centerContinuous" vertical="center"/>
    </xf>
    <xf numFmtId="3" fontId="6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Continuous" vertical="center"/>
    </xf>
    <xf numFmtId="49" fontId="6" fillId="0" borderId="0" xfId="0" applyNumberFormat="1" applyFont="1" applyAlignment="1">
      <alignment horizontal="left" vertical="center"/>
    </xf>
    <xf numFmtId="3" fontId="6" fillId="0" borderId="8" xfId="0" applyNumberFormat="1" applyFont="1" applyBorder="1" applyAlignment="1">
      <alignment vertical="center"/>
    </xf>
    <xf numFmtId="3" fontId="7" fillId="0" borderId="9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horizontal="right" vertical="center"/>
    </xf>
    <xf numFmtId="1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horizontal="right" vertical="center"/>
    </xf>
    <xf numFmtId="3" fontId="6" fillId="0" borderId="0" xfId="2" applyNumberFormat="1" applyFont="1" applyFill="1" applyBorder="1" applyAlignment="1">
      <alignment horizontal="right" vertical="center"/>
    </xf>
    <xf numFmtId="3" fontId="6" fillId="0" borderId="3" xfId="2" applyNumberFormat="1" applyFont="1" applyFill="1" applyBorder="1" applyAlignment="1">
      <alignment horizontal="right" vertical="center"/>
    </xf>
    <xf numFmtId="3" fontId="7" fillId="0" borderId="8" xfId="0" applyNumberFormat="1" applyFont="1" applyBorder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3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3" fontId="6" fillId="0" borderId="10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left" vertical="center"/>
    </xf>
    <xf numFmtId="1" fontId="2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3" fontId="6" fillId="0" borderId="0" xfId="2" applyNumberFormat="1" applyFont="1" applyFill="1" applyAlignment="1">
      <alignment horizontal="center" vertical="center"/>
    </xf>
    <xf numFmtId="1" fontId="6" fillId="0" borderId="0" xfId="0" applyNumberFormat="1" applyFont="1" applyAlignment="1">
      <alignment horizontal="right" vertical="center"/>
    </xf>
    <xf numFmtId="37" fontId="6" fillId="0" borderId="8" xfId="0" applyNumberFormat="1" applyFont="1" applyBorder="1" applyAlignment="1">
      <alignment horizontal="center" vertical="center"/>
    </xf>
    <xf numFmtId="37" fontId="6" fillId="0" borderId="8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center" vertical="center"/>
    </xf>
    <xf numFmtId="3" fontId="6" fillId="0" borderId="8" xfId="2" applyNumberFormat="1" applyFont="1" applyFill="1" applyBorder="1" applyAlignment="1">
      <alignment vertical="center"/>
    </xf>
    <xf numFmtId="1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1" fontId="7" fillId="0" borderId="0" xfId="0" applyNumberFormat="1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3" fontId="7" fillId="0" borderId="0" xfId="2" applyNumberFormat="1" applyFont="1" applyFill="1" applyBorder="1" applyAlignment="1">
      <alignment horizontal="right" vertical="center"/>
    </xf>
    <xf numFmtId="167" fontId="5" fillId="2" borderId="0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49" fontId="6" fillId="0" borderId="0" xfId="0" applyNumberFormat="1" applyFont="1" applyAlignment="1">
      <alignment horizontal="centerContinuous" vertical="center" wrapText="1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0" borderId="8" xfId="0" applyFont="1" applyBorder="1" applyAlignment="1">
      <alignment vertical="center"/>
    </xf>
    <xf numFmtId="49" fontId="13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164" fontId="14" fillId="0" borderId="0" xfId="2" applyFont="1" applyFill="1" applyAlignment="1">
      <alignment vertical="center"/>
    </xf>
    <xf numFmtId="49" fontId="7" fillId="0" borderId="0" xfId="0" applyNumberFormat="1" applyFont="1" applyAlignment="1">
      <alignment horizontal="left" vertical="center" wrapText="1"/>
    </xf>
    <xf numFmtId="164" fontId="7" fillId="0" borderId="0" xfId="2" applyFont="1" applyFill="1" applyAlignment="1">
      <alignment vertical="center"/>
    </xf>
    <xf numFmtId="49" fontId="7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3" fontId="6" fillId="0" borderId="0" xfId="0" applyNumberFormat="1" applyFont="1" applyAlignment="1">
      <alignment horizontal="justify" vertical="center" wrapText="1"/>
    </xf>
    <xf numFmtId="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3" fontId="7" fillId="0" borderId="13" xfId="0" applyNumberFormat="1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3" fontId="7" fillId="0" borderId="0" xfId="2" applyNumberFormat="1" applyFont="1" applyFill="1" applyAlignment="1">
      <alignment vertical="center"/>
    </xf>
    <xf numFmtId="3" fontId="6" fillId="0" borderId="13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justify" vertical="center" wrapText="1"/>
    </xf>
    <xf numFmtId="3" fontId="7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horizontal="center" vertical="center" wrapText="1"/>
    </xf>
    <xf numFmtId="3" fontId="7" fillId="0" borderId="14" xfId="2" applyNumberFormat="1" applyFont="1" applyFill="1" applyBorder="1" applyAlignment="1">
      <alignment vertical="center"/>
    </xf>
    <xf numFmtId="4" fontId="7" fillId="0" borderId="0" xfId="0" applyNumberFormat="1" applyFont="1" applyAlignment="1">
      <alignment horizontal="left" vertical="center" wrapText="1"/>
    </xf>
    <xf numFmtId="3" fontId="7" fillId="0" borderId="0" xfId="2" applyNumberFormat="1" applyFont="1" applyFill="1" applyBorder="1" applyAlignment="1">
      <alignment vertical="center"/>
    </xf>
    <xf numFmtId="3" fontId="7" fillId="0" borderId="8" xfId="2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justify" vertical="center" wrapText="1"/>
    </xf>
    <xf numFmtId="0" fontId="14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15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center" vertical="center"/>
    </xf>
    <xf numFmtId="3" fontId="6" fillId="0" borderId="0" xfId="0" applyNumberFormat="1" applyFont="1" applyAlignment="1">
      <alignment horizontal="left" vertical="center" wrapText="1"/>
    </xf>
    <xf numFmtId="3" fontId="6" fillId="0" borderId="0" xfId="2" applyNumberFormat="1" applyFont="1" applyFill="1" applyBorder="1" applyAlignment="1">
      <alignment horizontal="left" vertical="center" wrapText="1"/>
    </xf>
    <xf numFmtId="3" fontId="6" fillId="0" borderId="0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right" vertical="center"/>
    </xf>
    <xf numFmtId="3" fontId="6" fillId="0" borderId="13" xfId="2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4" fontId="6" fillId="0" borderId="15" xfId="0" applyNumberFormat="1" applyFont="1" applyBorder="1" applyAlignment="1">
      <alignment horizontal="justify" vertical="center" wrapText="1"/>
    </xf>
    <xf numFmtId="3" fontId="6" fillId="0" borderId="16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4" fontId="6" fillId="0" borderId="13" xfId="0" applyNumberFormat="1" applyFont="1" applyBorder="1" applyAlignment="1">
      <alignment horizontal="center" vertical="center"/>
    </xf>
    <xf numFmtId="37" fontId="7" fillId="0" borderId="0" xfId="0" applyNumberFormat="1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4" fillId="0" borderId="0" xfId="0" applyFont="1" applyAlignment="1">
      <alignment horizontal="centerContinuous" vertical="center"/>
    </xf>
    <xf numFmtId="0" fontId="17" fillId="0" borderId="0" xfId="0" applyFont="1" applyAlignment="1">
      <alignment vertical="center" wrapText="1"/>
    </xf>
    <xf numFmtId="3" fontId="17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9" fontId="7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168" fontId="23" fillId="0" borderId="0" xfId="0" applyNumberFormat="1" applyFont="1" applyAlignment="1">
      <alignment vertical="center"/>
    </xf>
    <xf numFmtId="168" fontId="23" fillId="0" borderId="0" xfId="2" applyNumberFormat="1" applyFont="1" applyAlignment="1">
      <alignment vertical="center"/>
    </xf>
    <xf numFmtId="4" fontId="0" fillId="0" borderId="0" xfId="0" applyNumberFormat="1" applyAlignment="1">
      <alignment vertical="center"/>
    </xf>
    <xf numFmtId="10" fontId="7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Continuous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Continuous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7" fontId="5" fillId="2" borderId="7" xfId="2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167" fontId="4" fillId="2" borderId="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7" fontId="5" fillId="0" borderId="12" xfId="2" applyNumberFormat="1" applyFont="1" applyFill="1" applyBorder="1" applyAlignment="1">
      <alignment vertical="center"/>
    </xf>
    <xf numFmtId="167" fontId="4" fillId="0" borderId="12" xfId="2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167" fontId="4" fillId="0" borderId="11" xfId="2" applyNumberFormat="1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3" fontId="5" fillId="0" borderId="6" xfId="0" applyNumberFormat="1" applyFont="1" applyBorder="1" applyAlignment="1" applyProtection="1">
      <alignment vertical="center"/>
      <protection locked="0"/>
    </xf>
    <xf numFmtId="3" fontId="4" fillId="0" borderId="6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4" fillId="0" borderId="0" xfId="0" applyNumberFormat="1" applyFont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5" fillId="0" borderId="0" xfId="0" applyNumberFormat="1" applyFont="1" applyAlignment="1" applyProtection="1">
      <alignment vertical="center"/>
      <protection locked="0"/>
    </xf>
    <xf numFmtId="14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4" borderId="6" xfId="1" applyFont="1" applyFill="1" applyBorder="1" applyAlignment="1" applyProtection="1">
      <alignment horizontal="right" vertical="center"/>
    </xf>
    <xf numFmtId="0" fontId="4" fillId="4" borderId="6" xfId="1" applyFont="1" applyFill="1" applyBorder="1" applyAlignment="1" applyProtection="1">
      <alignment horizontal="left" vertical="center"/>
    </xf>
    <xf numFmtId="3" fontId="4" fillId="4" borderId="6" xfId="1" applyNumberFormat="1" applyFont="1" applyFill="1" applyBorder="1" applyAlignment="1" applyProtection="1">
      <alignment horizontal="right" vertical="center"/>
    </xf>
    <xf numFmtId="0" fontId="4" fillId="4" borderId="6" xfId="1" applyFont="1" applyFill="1" applyBorder="1" applyAlignment="1" applyProtection="1">
      <alignment vertical="center"/>
    </xf>
    <xf numFmtId="3" fontId="4" fillId="4" borderId="6" xfId="2" applyNumberFormat="1" applyFont="1" applyFill="1" applyBorder="1" applyAlignment="1" applyProtection="1">
      <alignment vertical="center"/>
    </xf>
    <xf numFmtId="0" fontId="4" fillId="5" borderId="6" xfId="1" applyFont="1" applyFill="1" applyBorder="1" applyAlignment="1" applyProtection="1">
      <alignment horizontal="right" vertical="center"/>
    </xf>
    <xf numFmtId="0" fontId="4" fillId="5" borderId="6" xfId="1" applyFont="1" applyFill="1" applyBorder="1" applyAlignment="1" applyProtection="1">
      <alignment vertical="center"/>
    </xf>
    <xf numFmtId="3" fontId="4" fillId="5" borderId="6" xfId="2" applyNumberFormat="1" applyFont="1" applyFill="1" applyBorder="1" applyAlignment="1" applyProtection="1">
      <alignment vertical="center"/>
    </xf>
    <xf numFmtId="0" fontId="9" fillId="0" borderId="6" xfId="0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3" fontId="8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3" fontId="22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0" fillId="0" borderId="0" xfId="2" applyFont="1" applyAlignment="1">
      <alignment vertical="center"/>
    </xf>
    <xf numFmtId="14" fontId="5" fillId="0" borderId="0" xfId="0" applyNumberFormat="1" applyFont="1" applyAlignment="1">
      <alignment horizontal="left" vertical="center"/>
    </xf>
    <xf numFmtId="3" fontId="29" fillId="0" borderId="6" xfId="0" applyNumberFormat="1" applyFont="1" applyBorder="1" applyAlignment="1">
      <alignment horizontal="right" vertical="center"/>
    </xf>
    <xf numFmtId="4" fontId="10" fillId="0" borderId="0" xfId="0" applyNumberFormat="1" applyFont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1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4" fontId="6" fillId="2" borderId="0" xfId="0" applyNumberFormat="1" applyFont="1" applyFill="1" applyAlignment="1">
      <alignment horizontal="left" vertical="center"/>
    </xf>
    <xf numFmtId="4" fontId="6" fillId="0" borderId="0" xfId="0" applyNumberFormat="1" applyFont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4">
    <cellStyle name="Celda de comprobación" xfId="1" builtinId="23"/>
    <cellStyle name="Millares" xfId="2" builtinId="3"/>
    <cellStyle name="Normal" xfId="0" builtinId="0"/>
    <cellStyle name="Normal 10 10 3 3" xfId="3" xr:uid="{00000000-0005-0000-0000-000003000000}"/>
  </cellStyles>
  <dxfs count="8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  <border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  <border>
        <vertical/>
        <horizontal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0"/>
  <sheetViews>
    <sheetView zoomScale="70" zoomScaleNormal="70" zoomScalePageLayoutView="55" workbookViewId="0">
      <selection activeCell="E395" sqref="E395"/>
    </sheetView>
  </sheetViews>
  <sheetFormatPr baseColWidth="10" defaultRowHeight="15" x14ac:dyDescent="0.2"/>
  <cols>
    <col min="1" max="1" width="22.5703125" style="12" customWidth="1"/>
    <col min="2" max="2" width="73.85546875" style="12" customWidth="1"/>
    <col min="3" max="4" width="18.7109375" style="12" customWidth="1"/>
    <col min="5" max="5" width="18" style="12" customWidth="1"/>
    <col min="6" max="6" width="16.7109375" style="12" bestFit="1" customWidth="1"/>
    <col min="7" max="7" width="22" style="12" customWidth="1"/>
    <col min="8" max="8" width="18.140625" style="12" bestFit="1" customWidth="1"/>
    <col min="9" max="9" width="11.5703125" style="16" bestFit="1" customWidth="1"/>
    <col min="10" max="10" width="11.42578125" style="16" hidden="1" customWidth="1"/>
    <col min="11" max="11" width="0" style="16" hidden="1" customWidth="1"/>
    <col min="12" max="12" width="17.42578125" style="16" bestFit="1" customWidth="1"/>
    <col min="13" max="13" width="14" style="16" customWidth="1"/>
    <col min="14" max="14" width="17.28515625" style="16" customWidth="1"/>
    <col min="15" max="15" width="17.140625" style="16" bestFit="1" customWidth="1"/>
    <col min="16" max="16" width="15" style="16" bestFit="1" customWidth="1"/>
    <col min="17" max="16384" width="11.42578125" style="16"/>
  </cols>
  <sheetData>
    <row r="1" spans="1:16" s="20" customFormat="1" ht="20.100000000000001" customHeight="1" x14ac:dyDescent="0.2">
      <c r="A1" s="211"/>
      <c r="B1" s="212" t="s">
        <v>348</v>
      </c>
      <c r="C1" s="213"/>
      <c r="D1" s="213"/>
      <c r="E1" s="213"/>
      <c r="F1" s="214"/>
      <c r="G1" s="2" t="s">
        <v>109</v>
      </c>
      <c r="H1" s="3" t="s">
        <v>349</v>
      </c>
    </row>
    <row r="2" spans="1:16" s="20" customFormat="1" ht="20.100000000000001" customHeight="1" x14ac:dyDescent="0.2">
      <c r="A2" s="211"/>
      <c r="B2" s="4" t="s">
        <v>350</v>
      </c>
      <c r="C2" s="5"/>
      <c r="D2" s="5"/>
      <c r="E2" s="5"/>
      <c r="F2" s="6"/>
      <c r="G2" s="2" t="s">
        <v>351</v>
      </c>
      <c r="H2" s="7" t="s">
        <v>352</v>
      </c>
    </row>
    <row r="3" spans="1:16" s="20" customFormat="1" ht="20.100000000000001" customHeight="1" x14ac:dyDescent="0.2">
      <c r="A3" s="211"/>
      <c r="B3" s="4" t="s">
        <v>353</v>
      </c>
      <c r="C3" s="5"/>
      <c r="D3" s="5"/>
      <c r="E3" s="5"/>
      <c r="F3" s="5"/>
      <c r="G3" s="8" t="s">
        <v>354</v>
      </c>
      <c r="H3" s="9" t="s">
        <v>115</v>
      </c>
    </row>
    <row r="4" spans="1:16" s="20" customFormat="1" ht="28.5" customHeight="1" x14ac:dyDescent="0.2">
      <c r="A4" s="10" t="s">
        <v>355</v>
      </c>
      <c r="B4" s="215" t="s">
        <v>356</v>
      </c>
      <c r="C4" s="216"/>
      <c r="D4" s="216"/>
      <c r="E4" s="216"/>
      <c r="F4" s="217"/>
      <c r="G4" s="221" t="s">
        <v>357</v>
      </c>
      <c r="H4" s="222"/>
    </row>
    <row r="5" spans="1:16" s="20" customFormat="1" ht="12" customHeight="1" x14ac:dyDescent="0.2">
      <c r="A5" s="11" t="s">
        <v>358</v>
      </c>
      <c r="B5" s="218"/>
      <c r="C5" s="219"/>
      <c r="D5" s="219"/>
      <c r="E5" s="219"/>
      <c r="F5" s="220"/>
      <c r="G5" s="223"/>
      <c r="H5" s="224"/>
    </row>
    <row r="6" spans="1:16" ht="31.5" x14ac:dyDescent="0.2">
      <c r="A6" s="180" t="s">
        <v>359</v>
      </c>
      <c r="B6" s="225" t="s">
        <v>356</v>
      </c>
      <c r="C6" s="225"/>
      <c r="D6" s="181"/>
      <c r="E6" s="181"/>
      <c r="F6" s="171"/>
      <c r="G6" s="181" t="s">
        <v>360</v>
      </c>
      <c r="H6" s="181"/>
      <c r="M6" s="18"/>
      <c r="N6" s="18" t="s">
        <v>690</v>
      </c>
      <c r="O6" s="18" t="s">
        <v>691</v>
      </c>
      <c r="P6" s="18"/>
    </row>
    <row r="7" spans="1:16" ht="15.75" x14ac:dyDescent="0.2">
      <c r="A7" s="180" t="s">
        <v>361</v>
      </c>
      <c r="B7" s="12" t="s">
        <v>108</v>
      </c>
      <c r="C7" s="182"/>
      <c r="D7" s="181"/>
      <c r="E7" s="181"/>
      <c r="F7" s="171"/>
      <c r="G7" s="181"/>
      <c r="H7" s="181"/>
      <c r="M7" s="183" t="s">
        <v>368</v>
      </c>
      <c r="N7" s="147">
        <f>+C17+C303</f>
        <v>329033267</v>
      </c>
      <c r="O7" s="147">
        <f>+C167+C205+C223</f>
        <v>329033267</v>
      </c>
      <c r="P7" s="148">
        <f>+N7-O7</f>
        <v>0</v>
      </c>
    </row>
    <row r="8" spans="1:16" ht="15.75" x14ac:dyDescent="0.2">
      <c r="A8" s="180" t="s">
        <v>362</v>
      </c>
      <c r="B8" s="12" t="s">
        <v>583</v>
      </c>
      <c r="C8" s="184"/>
      <c r="D8" s="181"/>
      <c r="E8" s="181"/>
      <c r="F8" s="171"/>
      <c r="G8" s="181"/>
      <c r="H8" s="181"/>
      <c r="M8" s="185" t="s">
        <v>371</v>
      </c>
      <c r="N8" s="147">
        <f>+F17+F303</f>
        <v>329985357</v>
      </c>
      <c r="O8" s="147">
        <f>+F167+F205+F223</f>
        <v>329985357</v>
      </c>
      <c r="P8" s="148">
        <f>+N8-O8</f>
        <v>0</v>
      </c>
    </row>
    <row r="9" spans="1:16" ht="15.75" x14ac:dyDescent="0.2">
      <c r="A9" s="180" t="s">
        <v>363</v>
      </c>
      <c r="B9" s="21" t="s">
        <v>685</v>
      </c>
      <c r="C9" s="186"/>
      <c r="D9" s="181"/>
      <c r="E9" s="181"/>
      <c r="F9" s="171"/>
      <c r="G9" s="181"/>
      <c r="H9" s="181"/>
    </row>
    <row r="10" spans="1:16" ht="15.75" x14ac:dyDescent="0.2">
      <c r="A10" s="180" t="s">
        <v>178</v>
      </c>
      <c r="B10" s="226">
        <v>117676000</v>
      </c>
      <c r="C10" s="226"/>
      <c r="D10" s="181"/>
      <c r="E10" s="181"/>
      <c r="F10" s="171"/>
      <c r="G10" s="181"/>
      <c r="H10" s="181"/>
    </row>
    <row r="11" spans="1:16" ht="15.75" x14ac:dyDescent="0.2">
      <c r="A11" s="180" t="s">
        <v>168</v>
      </c>
      <c r="B11" s="227">
        <v>108</v>
      </c>
      <c r="C11" s="227"/>
      <c r="D11" s="181"/>
      <c r="E11" s="181"/>
      <c r="F11" s="171"/>
      <c r="G11" s="181"/>
      <c r="H11" s="181"/>
    </row>
    <row r="12" spans="1:16" ht="15.75" x14ac:dyDescent="0.2">
      <c r="A12" s="180" t="s">
        <v>364</v>
      </c>
      <c r="B12" s="226">
        <v>2022</v>
      </c>
      <c r="C12" s="226"/>
      <c r="D12" s="181"/>
      <c r="E12" s="181"/>
      <c r="F12" s="171"/>
      <c r="G12" s="181"/>
      <c r="H12" s="181"/>
    </row>
    <row r="13" spans="1:16" ht="15.75" x14ac:dyDescent="0.2">
      <c r="A13" s="180" t="s">
        <v>365</v>
      </c>
      <c r="B13" s="208">
        <v>44804</v>
      </c>
      <c r="C13" s="208"/>
      <c r="D13" s="181"/>
      <c r="E13" s="181"/>
      <c r="F13" s="171"/>
      <c r="G13" s="181"/>
      <c r="H13" s="181"/>
    </row>
    <row r="14" spans="1:16" ht="15.75" x14ac:dyDescent="0.2">
      <c r="A14" s="180" t="s">
        <v>347</v>
      </c>
      <c r="B14" s="228" t="s">
        <v>766</v>
      </c>
      <c r="C14" s="228"/>
      <c r="D14" s="181"/>
      <c r="E14" s="205">
        <f>+D15-E15</f>
        <v>0</v>
      </c>
      <c r="F14" s="171"/>
      <c r="G14" s="181"/>
      <c r="H14" s="181"/>
    </row>
    <row r="15" spans="1:16" ht="15.75" x14ac:dyDescent="0.2">
      <c r="A15" s="187"/>
      <c r="C15" s="205">
        <f>SUM(C17-C167-C205-C223+C303)</f>
        <v>0</v>
      </c>
      <c r="D15" s="206">
        <f>SUM(D17:D366)</f>
        <v>107973568</v>
      </c>
      <c r="E15" s="206">
        <f>SUM(E17:E366)</f>
        <v>107973568</v>
      </c>
      <c r="F15" s="205">
        <f>SUM(F17-F167-F205-F223+F303)</f>
        <v>0</v>
      </c>
      <c r="G15" s="181" t="s">
        <v>692</v>
      </c>
      <c r="H15" s="181"/>
    </row>
    <row r="16" spans="1:16" ht="31.5" x14ac:dyDescent="0.2">
      <c r="A16" s="188" t="s">
        <v>366</v>
      </c>
      <c r="B16" s="189" t="s">
        <v>367</v>
      </c>
      <c r="C16" s="190" t="s">
        <v>368</v>
      </c>
      <c r="D16" s="190" t="s">
        <v>369</v>
      </c>
      <c r="E16" s="190" t="s">
        <v>370</v>
      </c>
      <c r="F16" s="190" t="s">
        <v>371</v>
      </c>
      <c r="G16" s="190" t="s">
        <v>372</v>
      </c>
      <c r="H16" s="190" t="s">
        <v>373</v>
      </c>
      <c r="I16" s="190" t="s">
        <v>374</v>
      </c>
    </row>
    <row r="17" spans="1:14" ht="15.75" x14ac:dyDescent="0.2">
      <c r="A17" s="191">
        <v>1</v>
      </c>
      <c r="B17" s="192" t="s">
        <v>375</v>
      </c>
      <c r="C17" s="193">
        <f>C18+C25+C33+C148</f>
        <v>265857143</v>
      </c>
      <c r="D17" s="193">
        <f>D18+D25+D33+D148</f>
        <v>3081943</v>
      </c>
      <c r="E17" s="193">
        <f>E18+E25+E33+E148</f>
        <v>16168414</v>
      </c>
      <c r="F17" s="193">
        <f>C17+D17-E17</f>
        <v>252770672</v>
      </c>
      <c r="G17" s="193">
        <f>G18+G25+G33+G148</f>
        <v>85498965</v>
      </c>
      <c r="H17" s="193">
        <f>H18+H25+H33+H148</f>
        <v>167271707</v>
      </c>
      <c r="I17" s="209">
        <f t="shared" ref="I17:I80" si="0">F17-G17-H17</f>
        <v>0</v>
      </c>
      <c r="L17" s="149"/>
      <c r="M17" s="149"/>
      <c r="N17" s="149"/>
    </row>
    <row r="18" spans="1:14" ht="15.75" x14ac:dyDescent="0.2">
      <c r="A18" s="191" t="s">
        <v>188</v>
      </c>
      <c r="B18" s="194" t="s">
        <v>113</v>
      </c>
      <c r="C18" s="195">
        <f>C19+C21+C24</f>
        <v>95250763</v>
      </c>
      <c r="D18" s="195">
        <f>D19+D21+D24</f>
        <v>2960853</v>
      </c>
      <c r="E18" s="195">
        <f>E19+E21+E24</f>
        <v>12712651</v>
      </c>
      <c r="F18" s="195">
        <f t="shared" ref="F18:F80" si="1">C18+D18-E18</f>
        <v>85498965</v>
      </c>
      <c r="G18" s="195">
        <f>G19+G21+G24</f>
        <v>85498965</v>
      </c>
      <c r="H18" s="195">
        <f>H19+H21+H24</f>
        <v>0</v>
      </c>
      <c r="I18" s="209">
        <f t="shared" si="0"/>
        <v>0</v>
      </c>
      <c r="L18" s="207"/>
      <c r="M18" s="149"/>
      <c r="N18" s="149"/>
    </row>
    <row r="19" spans="1:14" ht="15.75" x14ac:dyDescent="0.2">
      <c r="A19" s="196" t="s">
        <v>189</v>
      </c>
      <c r="B19" s="197" t="s">
        <v>114</v>
      </c>
      <c r="C19" s="198">
        <f>SUM(C20:C20)</f>
        <v>0</v>
      </c>
      <c r="D19" s="198">
        <f>SUM(D20:D20)</f>
        <v>0</v>
      </c>
      <c r="E19" s="198">
        <f>SUM(E20:E20)</f>
        <v>0</v>
      </c>
      <c r="F19" s="198">
        <f t="shared" si="1"/>
        <v>0</v>
      </c>
      <c r="G19" s="198">
        <f>SUM(G20:G20)</f>
        <v>0</v>
      </c>
      <c r="H19" s="198">
        <f>SUM(H20:H20)</f>
        <v>0</v>
      </c>
      <c r="I19" s="209">
        <f t="shared" si="0"/>
        <v>0</v>
      </c>
      <c r="L19" s="207"/>
      <c r="M19" s="149"/>
      <c r="N19" s="149"/>
    </row>
    <row r="20" spans="1:14" ht="15.75" x14ac:dyDescent="0.2">
      <c r="A20" s="173" t="s">
        <v>190</v>
      </c>
      <c r="B20" s="174" t="s">
        <v>376</v>
      </c>
      <c r="C20" s="175">
        <v>0</v>
      </c>
      <c r="D20" s="175">
        <v>0</v>
      </c>
      <c r="E20" s="175">
        <v>0</v>
      </c>
      <c r="F20" s="176">
        <f t="shared" si="1"/>
        <v>0</v>
      </c>
      <c r="G20" s="176">
        <f>F20</f>
        <v>0</v>
      </c>
      <c r="H20" s="177">
        <v>0</v>
      </c>
      <c r="I20" s="209">
        <f t="shared" si="0"/>
        <v>0</v>
      </c>
      <c r="L20" s="207"/>
      <c r="M20" s="149"/>
      <c r="N20" s="149"/>
    </row>
    <row r="21" spans="1:14" ht="15.75" x14ac:dyDescent="0.2">
      <c r="A21" s="196" t="s">
        <v>191</v>
      </c>
      <c r="B21" s="197" t="s">
        <v>377</v>
      </c>
      <c r="C21" s="198">
        <f>SUM(C22:C23)</f>
        <v>95250763</v>
      </c>
      <c r="D21" s="198">
        <f>SUM(D22:D23)</f>
        <v>2960853</v>
      </c>
      <c r="E21" s="198">
        <f>SUM(E22:E23)</f>
        <v>12712651</v>
      </c>
      <c r="F21" s="198">
        <f>C21+D21-E21</f>
        <v>85498965</v>
      </c>
      <c r="G21" s="198">
        <f>SUM(G22:G23)</f>
        <v>85498965</v>
      </c>
      <c r="H21" s="198">
        <f>SUM(H22:H23)</f>
        <v>0</v>
      </c>
      <c r="I21" s="209">
        <f t="shared" si="0"/>
        <v>0</v>
      </c>
      <c r="L21" s="207"/>
      <c r="M21" s="149"/>
      <c r="N21" s="149"/>
    </row>
    <row r="22" spans="1:14" ht="15.75" x14ac:dyDescent="0.2">
      <c r="A22" s="173" t="s">
        <v>193</v>
      </c>
      <c r="B22" s="174" t="s">
        <v>194</v>
      </c>
      <c r="C22" s="175">
        <v>116</v>
      </c>
      <c r="D22" s="175">
        <v>0</v>
      </c>
      <c r="E22" s="175">
        <v>0</v>
      </c>
      <c r="F22" s="176">
        <f>C22+D22-E22</f>
        <v>116</v>
      </c>
      <c r="G22" s="177">
        <f>F22</f>
        <v>116</v>
      </c>
      <c r="H22" s="177">
        <v>0</v>
      </c>
      <c r="I22" s="209">
        <f t="shared" si="0"/>
        <v>0</v>
      </c>
      <c r="L22" s="207"/>
      <c r="M22" s="149"/>
      <c r="N22" s="149"/>
    </row>
    <row r="23" spans="1:14" ht="15.75" x14ac:dyDescent="0.2">
      <c r="A23" s="173" t="s">
        <v>195</v>
      </c>
      <c r="B23" s="174" t="s">
        <v>196</v>
      </c>
      <c r="C23" s="175">
        <v>95250647</v>
      </c>
      <c r="D23" s="175">
        <v>2960853</v>
      </c>
      <c r="E23" s="175">
        <v>12712651</v>
      </c>
      <c r="F23" s="176">
        <f>C23+D23-E23</f>
        <v>85498849</v>
      </c>
      <c r="G23" s="177">
        <f>F23</f>
        <v>85498849</v>
      </c>
      <c r="H23" s="177">
        <v>0</v>
      </c>
      <c r="I23" s="209">
        <f t="shared" si="0"/>
        <v>0</v>
      </c>
      <c r="L23" s="207"/>
      <c r="M23" s="149"/>
      <c r="N23" s="149"/>
    </row>
    <row r="24" spans="1:14" ht="15.75" x14ac:dyDescent="0.2">
      <c r="A24" s="196" t="s">
        <v>590</v>
      </c>
      <c r="B24" s="197" t="s">
        <v>591</v>
      </c>
      <c r="C24" s="198">
        <v>0</v>
      </c>
      <c r="D24" s="198">
        <v>0</v>
      </c>
      <c r="E24" s="198">
        <v>0</v>
      </c>
      <c r="F24" s="198">
        <f t="shared" si="1"/>
        <v>0</v>
      </c>
      <c r="G24" s="198">
        <v>0</v>
      </c>
      <c r="H24" s="198">
        <v>0</v>
      </c>
      <c r="I24" s="209">
        <f t="shared" si="0"/>
        <v>0</v>
      </c>
      <c r="L24" s="207"/>
      <c r="M24" s="149"/>
      <c r="N24" s="149"/>
    </row>
    <row r="25" spans="1:14" ht="15.75" x14ac:dyDescent="0.2">
      <c r="A25" s="191" t="s">
        <v>378</v>
      </c>
      <c r="B25" s="194" t="s">
        <v>592</v>
      </c>
      <c r="C25" s="195">
        <f>C26+C28+C30</f>
        <v>0</v>
      </c>
      <c r="D25" s="195">
        <f>D26+D28+D30</f>
        <v>121090</v>
      </c>
      <c r="E25" s="195">
        <f>E26+E28+E30</f>
        <v>121090</v>
      </c>
      <c r="F25" s="195">
        <f t="shared" si="1"/>
        <v>0</v>
      </c>
      <c r="G25" s="195">
        <f>G26+G28+G30</f>
        <v>0</v>
      </c>
      <c r="H25" s="195">
        <f>H26+H28+H30</f>
        <v>0</v>
      </c>
      <c r="I25" s="209">
        <f t="shared" si="0"/>
        <v>0</v>
      </c>
      <c r="L25" s="207"/>
      <c r="M25" s="149"/>
      <c r="N25" s="149"/>
    </row>
    <row r="26" spans="1:14" ht="15.75" x14ac:dyDescent="0.2">
      <c r="A26" s="196" t="s">
        <v>593</v>
      </c>
      <c r="B26" s="197" t="s">
        <v>389</v>
      </c>
      <c r="C26" s="198">
        <f>SUM(C27:C27)</f>
        <v>0</v>
      </c>
      <c r="D26" s="198">
        <f>SUM(D27:D27)</f>
        <v>0</v>
      </c>
      <c r="E26" s="198">
        <f>SUM(E27:E27)</f>
        <v>0</v>
      </c>
      <c r="F26" s="198">
        <f t="shared" si="1"/>
        <v>0</v>
      </c>
      <c r="G26" s="198">
        <f>SUM(G27:G27)</f>
        <v>0</v>
      </c>
      <c r="H26" s="198">
        <f>SUM(H27:H27)</f>
        <v>0</v>
      </c>
      <c r="I26" s="209">
        <f t="shared" si="0"/>
        <v>0</v>
      </c>
      <c r="L26" s="207"/>
      <c r="M26" s="149"/>
      <c r="N26" s="149"/>
    </row>
    <row r="27" spans="1:14" ht="15.75" x14ac:dyDescent="0.2">
      <c r="A27" s="199" t="s">
        <v>594</v>
      </c>
      <c r="B27" s="200" t="s">
        <v>390</v>
      </c>
      <c r="C27" s="175">
        <v>0</v>
      </c>
      <c r="D27" s="175">
        <v>0</v>
      </c>
      <c r="E27" s="175">
        <v>0</v>
      </c>
      <c r="F27" s="176">
        <f t="shared" si="1"/>
        <v>0</v>
      </c>
      <c r="G27" s="177">
        <f>F27</f>
        <v>0</v>
      </c>
      <c r="H27" s="177">
        <v>0</v>
      </c>
      <c r="I27" s="209">
        <f t="shared" si="0"/>
        <v>0</v>
      </c>
      <c r="L27" s="207"/>
      <c r="M27" s="149"/>
      <c r="N27" s="149"/>
    </row>
    <row r="28" spans="1:14" ht="15.75" x14ac:dyDescent="0.2">
      <c r="A28" s="196" t="s">
        <v>595</v>
      </c>
      <c r="B28" s="197" t="s">
        <v>392</v>
      </c>
      <c r="C28" s="198">
        <f>SUM(C29)</f>
        <v>0</v>
      </c>
      <c r="D28" s="198">
        <f>SUM(D29)</f>
        <v>0</v>
      </c>
      <c r="E28" s="198">
        <f>SUM(E29)</f>
        <v>0</v>
      </c>
      <c r="F28" s="198">
        <f t="shared" si="1"/>
        <v>0</v>
      </c>
      <c r="G28" s="198">
        <f>SUM(G29)</f>
        <v>0</v>
      </c>
      <c r="H28" s="198">
        <f>SUM(H29)</f>
        <v>0</v>
      </c>
      <c r="I28" s="209">
        <f t="shared" si="0"/>
        <v>0</v>
      </c>
      <c r="L28" s="207"/>
      <c r="M28" s="149"/>
      <c r="N28" s="149"/>
    </row>
    <row r="29" spans="1:14" ht="15.75" x14ac:dyDescent="0.2">
      <c r="A29" s="199" t="s">
        <v>597</v>
      </c>
      <c r="B29" s="200" t="s">
        <v>596</v>
      </c>
      <c r="C29" s="175">
        <v>0</v>
      </c>
      <c r="D29" s="175">
        <v>0</v>
      </c>
      <c r="E29" s="175">
        <v>0</v>
      </c>
      <c r="F29" s="176">
        <f t="shared" si="1"/>
        <v>0</v>
      </c>
      <c r="G29" s="177">
        <v>0</v>
      </c>
      <c r="H29" s="177">
        <f>F29</f>
        <v>0</v>
      </c>
      <c r="I29" s="209">
        <f t="shared" si="0"/>
        <v>0</v>
      </c>
      <c r="L29" s="207"/>
      <c r="M29" s="149"/>
      <c r="N29" s="149"/>
    </row>
    <row r="30" spans="1:14" ht="15.75" x14ac:dyDescent="0.2">
      <c r="A30" s="196" t="s">
        <v>598</v>
      </c>
      <c r="B30" s="197" t="s">
        <v>599</v>
      </c>
      <c r="C30" s="198">
        <f>SUM(C31:C32)</f>
        <v>0</v>
      </c>
      <c r="D30" s="198">
        <f>SUM(D31:D32)</f>
        <v>121090</v>
      </c>
      <c r="E30" s="198">
        <f>SUM(E31:E32)</f>
        <v>121090</v>
      </c>
      <c r="F30" s="198">
        <f>C30+D30-E30</f>
        <v>0</v>
      </c>
      <c r="G30" s="198">
        <f>SUM(G31:G32)</f>
        <v>0</v>
      </c>
      <c r="H30" s="198">
        <f>SUM(H31:H32)</f>
        <v>0</v>
      </c>
      <c r="I30" s="209">
        <f t="shared" si="0"/>
        <v>0</v>
      </c>
      <c r="L30" s="207"/>
      <c r="M30" s="149"/>
      <c r="N30" s="149"/>
    </row>
    <row r="31" spans="1:14" ht="15.75" x14ac:dyDescent="0.2">
      <c r="A31" s="199" t="s">
        <v>600</v>
      </c>
      <c r="B31" s="200" t="s">
        <v>566</v>
      </c>
      <c r="C31" s="175">
        <v>0</v>
      </c>
      <c r="D31" s="175">
        <v>121090</v>
      </c>
      <c r="E31" s="175">
        <v>121090</v>
      </c>
      <c r="F31" s="176">
        <f>C31+D31-E31</f>
        <v>0</v>
      </c>
      <c r="G31" s="177">
        <v>0</v>
      </c>
      <c r="H31" s="177">
        <f>F31</f>
        <v>0</v>
      </c>
      <c r="I31" s="209">
        <f t="shared" si="0"/>
        <v>0</v>
      </c>
      <c r="L31" s="207"/>
      <c r="M31" s="149"/>
      <c r="N31" s="149"/>
    </row>
    <row r="32" spans="1:14" ht="15.75" x14ac:dyDescent="0.2">
      <c r="A32" s="199" t="s">
        <v>611</v>
      </c>
      <c r="B32" s="200" t="s">
        <v>612</v>
      </c>
      <c r="C32" s="175">
        <v>0</v>
      </c>
      <c r="D32" s="175">
        <v>0</v>
      </c>
      <c r="E32" s="175">
        <v>0</v>
      </c>
      <c r="F32" s="176">
        <f>C32+D32-E32</f>
        <v>0</v>
      </c>
      <c r="G32" s="177">
        <v>0</v>
      </c>
      <c r="H32" s="177">
        <f>F32</f>
        <v>0</v>
      </c>
      <c r="I32" s="209">
        <f t="shared" si="0"/>
        <v>0</v>
      </c>
      <c r="L32" s="207"/>
      <c r="M32" s="149"/>
      <c r="N32" s="149"/>
    </row>
    <row r="33" spans="1:14" ht="15.75" x14ac:dyDescent="0.2">
      <c r="A33" s="191" t="s">
        <v>201</v>
      </c>
      <c r="B33" s="194" t="s">
        <v>119</v>
      </c>
      <c r="C33" s="195">
        <f>C34+C37+C39+C42+C51+C60+C71+C80+C89+C99+C106+C110+C115+C119+C131+C141+C127</f>
        <v>168170380</v>
      </c>
      <c r="D33" s="195">
        <f>D34+D37+D39+D42+D51+D60+D71+D80+D89+D99+D106+D110+D115+D119+D131+D141+D127</f>
        <v>0</v>
      </c>
      <c r="E33" s="195">
        <f>E34+E37+E39+E42+E51+E60+E71+E80+E89+E99+E106+E110+E115+E119+E131+E141+E127</f>
        <v>3334673</v>
      </c>
      <c r="F33" s="195">
        <f t="shared" si="1"/>
        <v>164835707</v>
      </c>
      <c r="G33" s="195">
        <f>G34+G37+G39+G42+G51+G60+G71+G80+G89+G99+G106+G110+G115+G119+G131+G141+G127</f>
        <v>0</v>
      </c>
      <c r="H33" s="195">
        <f>H34+H37+H39+H42+H51+H60+H71+H80+H89+H99+H106+H110+H115+H119+H131+H141+H127</f>
        <v>164835707</v>
      </c>
      <c r="I33" s="209">
        <f t="shared" si="0"/>
        <v>0</v>
      </c>
      <c r="L33" s="207"/>
      <c r="M33" s="149"/>
      <c r="N33" s="149"/>
    </row>
    <row r="34" spans="1:14" ht="15.75" x14ac:dyDescent="0.2">
      <c r="A34" s="196" t="s">
        <v>202</v>
      </c>
      <c r="B34" s="197" t="s">
        <v>120</v>
      </c>
      <c r="C34" s="198">
        <f>SUM(C35:C36)</f>
        <v>0</v>
      </c>
      <c r="D34" s="198">
        <f>SUM(D35:D36)</f>
        <v>0</v>
      </c>
      <c r="E34" s="198">
        <f>SUM(E35:E36)</f>
        <v>0</v>
      </c>
      <c r="F34" s="198">
        <f t="shared" si="1"/>
        <v>0</v>
      </c>
      <c r="G34" s="198">
        <f>SUM(G35:G36)</f>
        <v>0</v>
      </c>
      <c r="H34" s="198">
        <f>SUM(H35:H36)</f>
        <v>0</v>
      </c>
      <c r="I34" s="209">
        <f t="shared" si="0"/>
        <v>0</v>
      </c>
      <c r="L34" s="207"/>
      <c r="M34" s="149"/>
      <c r="N34" s="149"/>
    </row>
    <row r="35" spans="1:14" ht="15.75" x14ac:dyDescent="0.2">
      <c r="A35" s="173" t="s">
        <v>203</v>
      </c>
      <c r="B35" s="174" t="s">
        <v>121</v>
      </c>
      <c r="C35" s="175">
        <v>0</v>
      </c>
      <c r="D35" s="175">
        <v>0</v>
      </c>
      <c r="E35" s="175">
        <v>0</v>
      </c>
      <c r="F35" s="176">
        <f t="shared" si="1"/>
        <v>0</v>
      </c>
      <c r="G35" s="177">
        <v>0</v>
      </c>
      <c r="H35" s="177">
        <f>F35</f>
        <v>0</v>
      </c>
      <c r="I35" s="209">
        <f t="shared" si="0"/>
        <v>0</v>
      </c>
      <c r="L35" s="207"/>
      <c r="M35" s="149"/>
      <c r="N35" s="149"/>
    </row>
    <row r="36" spans="1:14" ht="15.75" x14ac:dyDescent="0.2">
      <c r="A36" s="173" t="s">
        <v>204</v>
      </c>
      <c r="B36" s="174" t="s">
        <v>122</v>
      </c>
      <c r="C36" s="175">
        <v>0</v>
      </c>
      <c r="D36" s="175">
        <v>0</v>
      </c>
      <c r="E36" s="175">
        <v>0</v>
      </c>
      <c r="F36" s="176">
        <f t="shared" si="1"/>
        <v>0</v>
      </c>
      <c r="G36" s="177">
        <v>0</v>
      </c>
      <c r="H36" s="177">
        <f>F36</f>
        <v>0</v>
      </c>
      <c r="I36" s="209">
        <f t="shared" si="0"/>
        <v>0</v>
      </c>
      <c r="L36" s="207"/>
      <c r="M36" s="149"/>
      <c r="N36" s="149"/>
    </row>
    <row r="37" spans="1:14" ht="15.75" x14ac:dyDescent="0.2">
      <c r="A37" s="196" t="s">
        <v>205</v>
      </c>
      <c r="B37" s="197" t="s">
        <v>123</v>
      </c>
      <c r="C37" s="198">
        <f>SUM(C38)</f>
        <v>0</v>
      </c>
      <c r="D37" s="198">
        <f>SUM(D38)</f>
        <v>0</v>
      </c>
      <c r="E37" s="198">
        <f>SUM(E38)</f>
        <v>0</v>
      </c>
      <c r="F37" s="198">
        <f t="shared" si="1"/>
        <v>0</v>
      </c>
      <c r="G37" s="198">
        <f>SUM(G38:G39)</f>
        <v>0</v>
      </c>
      <c r="H37" s="198">
        <f>SUM(H38:H39)</f>
        <v>0</v>
      </c>
      <c r="I37" s="209">
        <f t="shared" si="0"/>
        <v>0</v>
      </c>
      <c r="L37" s="207"/>
      <c r="M37" s="149"/>
      <c r="N37" s="149"/>
    </row>
    <row r="38" spans="1:14" ht="15.75" x14ac:dyDescent="0.2">
      <c r="A38" s="173" t="s">
        <v>206</v>
      </c>
      <c r="B38" s="174" t="s">
        <v>207</v>
      </c>
      <c r="C38" s="22">
        <v>0</v>
      </c>
      <c r="D38" s="22">
        <v>0</v>
      </c>
      <c r="E38" s="22">
        <v>0</v>
      </c>
      <c r="F38" s="176">
        <f t="shared" si="1"/>
        <v>0</v>
      </c>
      <c r="G38" s="22">
        <v>0</v>
      </c>
      <c r="H38" s="177">
        <f>F38</f>
        <v>0</v>
      </c>
      <c r="I38" s="209">
        <f t="shared" si="0"/>
        <v>0</v>
      </c>
      <c r="L38" s="207"/>
      <c r="M38" s="149"/>
      <c r="N38" s="149"/>
    </row>
    <row r="39" spans="1:14" ht="15.75" x14ac:dyDescent="0.2">
      <c r="A39" s="196" t="s">
        <v>208</v>
      </c>
      <c r="B39" s="197" t="s">
        <v>124</v>
      </c>
      <c r="C39" s="198">
        <f>SUM(C40:C41)</f>
        <v>0</v>
      </c>
      <c r="D39" s="198">
        <f>SUM(D40:D41)</f>
        <v>0</v>
      </c>
      <c r="E39" s="198">
        <f>SUM(E40:E41)</f>
        <v>0</v>
      </c>
      <c r="F39" s="198">
        <f t="shared" si="1"/>
        <v>0</v>
      </c>
      <c r="G39" s="198">
        <f>SUM(G40:G41)</f>
        <v>0</v>
      </c>
      <c r="H39" s="198">
        <f>SUM(H40:H41)</f>
        <v>0</v>
      </c>
      <c r="I39" s="209">
        <f t="shared" si="0"/>
        <v>0</v>
      </c>
      <c r="L39" s="207"/>
      <c r="M39" s="149"/>
      <c r="N39" s="149"/>
    </row>
    <row r="40" spans="1:14" ht="15.75" x14ac:dyDescent="0.2">
      <c r="A40" s="173" t="s">
        <v>209</v>
      </c>
      <c r="B40" s="174" t="s">
        <v>125</v>
      </c>
      <c r="C40" s="22">
        <v>0</v>
      </c>
      <c r="D40" s="22">
        <v>0</v>
      </c>
      <c r="E40" s="22">
        <v>0</v>
      </c>
      <c r="F40" s="176">
        <f t="shared" si="1"/>
        <v>0</v>
      </c>
      <c r="G40" s="22">
        <v>0</v>
      </c>
      <c r="H40" s="177">
        <f>F40</f>
        <v>0</v>
      </c>
      <c r="I40" s="209">
        <f t="shared" si="0"/>
        <v>0</v>
      </c>
      <c r="L40" s="207"/>
      <c r="M40" s="149"/>
      <c r="N40" s="149"/>
    </row>
    <row r="41" spans="1:14" ht="15.75" x14ac:dyDescent="0.2">
      <c r="A41" s="173" t="s">
        <v>211</v>
      </c>
      <c r="B41" s="174" t="s">
        <v>212</v>
      </c>
      <c r="C41" s="175">
        <v>0</v>
      </c>
      <c r="D41" s="175">
        <v>0</v>
      </c>
      <c r="E41" s="175">
        <v>0</v>
      </c>
      <c r="F41" s="176">
        <f t="shared" si="1"/>
        <v>0</v>
      </c>
      <c r="G41" s="177">
        <v>0</v>
      </c>
      <c r="H41" s="177">
        <f>F41</f>
        <v>0</v>
      </c>
      <c r="I41" s="209">
        <f t="shared" si="0"/>
        <v>0</v>
      </c>
      <c r="L41" s="207"/>
      <c r="M41" s="149"/>
      <c r="N41" s="149"/>
    </row>
    <row r="42" spans="1:14" ht="15.75" x14ac:dyDescent="0.2">
      <c r="A42" s="196" t="s">
        <v>213</v>
      </c>
      <c r="B42" s="197" t="s">
        <v>214</v>
      </c>
      <c r="C42" s="198">
        <f>SUM(C43:C50)</f>
        <v>0</v>
      </c>
      <c r="D42" s="198">
        <f>SUM(D43:D50)</f>
        <v>0</v>
      </c>
      <c r="E42" s="198">
        <f>SUM(E43:E50)</f>
        <v>0</v>
      </c>
      <c r="F42" s="198">
        <f t="shared" si="1"/>
        <v>0</v>
      </c>
      <c r="G42" s="198">
        <f>SUM(G43:G56)</f>
        <v>0</v>
      </c>
      <c r="H42" s="198">
        <f>SUM(H43:H50)</f>
        <v>0</v>
      </c>
      <c r="I42" s="209">
        <f t="shared" si="0"/>
        <v>0</v>
      </c>
      <c r="L42" s="207"/>
      <c r="M42" s="149"/>
      <c r="N42" s="149"/>
    </row>
    <row r="43" spans="1:14" ht="15.75" x14ac:dyDescent="0.2">
      <c r="A43" s="173" t="s">
        <v>215</v>
      </c>
      <c r="B43" s="174" t="s">
        <v>210</v>
      </c>
      <c r="C43" s="175">
        <v>0</v>
      </c>
      <c r="D43" s="175">
        <v>0</v>
      </c>
      <c r="E43" s="175">
        <v>0</v>
      </c>
      <c r="F43" s="176">
        <f t="shared" si="1"/>
        <v>0</v>
      </c>
      <c r="G43" s="177">
        <v>0</v>
      </c>
      <c r="H43" s="177">
        <f t="shared" ref="H43:H50" si="2">F43</f>
        <v>0</v>
      </c>
      <c r="I43" s="209">
        <f t="shared" si="0"/>
        <v>0</v>
      </c>
      <c r="L43" s="207"/>
      <c r="M43" s="149"/>
      <c r="N43" s="149"/>
    </row>
    <row r="44" spans="1:14" ht="15.75" x14ac:dyDescent="0.2">
      <c r="A44" s="173" t="s">
        <v>216</v>
      </c>
      <c r="B44" s="174" t="s">
        <v>212</v>
      </c>
      <c r="C44" s="175">
        <v>0</v>
      </c>
      <c r="D44" s="175">
        <v>0</v>
      </c>
      <c r="E44" s="175">
        <v>0</v>
      </c>
      <c r="F44" s="176">
        <f t="shared" si="1"/>
        <v>0</v>
      </c>
      <c r="G44" s="177">
        <v>0</v>
      </c>
      <c r="H44" s="177">
        <f t="shared" si="2"/>
        <v>0</v>
      </c>
      <c r="I44" s="209">
        <f t="shared" si="0"/>
        <v>0</v>
      </c>
      <c r="L44" s="207"/>
      <c r="M44" s="149"/>
      <c r="N44" s="149"/>
    </row>
    <row r="45" spans="1:14" ht="15.75" x14ac:dyDescent="0.2">
      <c r="A45" s="173" t="s">
        <v>217</v>
      </c>
      <c r="B45" s="174" t="s">
        <v>134</v>
      </c>
      <c r="C45" s="175">
        <v>0</v>
      </c>
      <c r="D45" s="175">
        <v>0</v>
      </c>
      <c r="E45" s="175">
        <v>0</v>
      </c>
      <c r="F45" s="176">
        <f t="shared" si="1"/>
        <v>0</v>
      </c>
      <c r="G45" s="177">
        <v>0</v>
      </c>
      <c r="H45" s="177">
        <f t="shared" si="2"/>
        <v>0</v>
      </c>
      <c r="I45" s="209">
        <f t="shared" si="0"/>
        <v>0</v>
      </c>
      <c r="L45" s="207"/>
      <c r="M45" s="149"/>
      <c r="N45" s="149"/>
    </row>
    <row r="46" spans="1:14" ht="15.75" x14ac:dyDescent="0.2">
      <c r="A46" s="173" t="s">
        <v>218</v>
      </c>
      <c r="B46" s="174" t="s">
        <v>219</v>
      </c>
      <c r="C46" s="175">
        <v>0</v>
      </c>
      <c r="D46" s="175">
        <v>0</v>
      </c>
      <c r="E46" s="175">
        <v>0</v>
      </c>
      <c r="F46" s="176">
        <f t="shared" si="1"/>
        <v>0</v>
      </c>
      <c r="G46" s="177">
        <v>0</v>
      </c>
      <c r="H46" s="177">
        <f t="shared" si="2"/>
        <v>0</v>
      </c>
      <c r="I46" s="209">
        <f t="shared" si="0"/>
        <v>0</v>
      </c>
      <c r="L46" s="207"/>
      <c r="M46" s="149"/>
      <c r="N46" s="149"/>
    </row>
    <row r="47" spans="1:14" ht="15.75" x14ac:dyDescent="0.2">
      <c r="A47" s="173" t="s">
        <v>220</v>
      </c>
      <c r="B47" s="174" t="s">
        <v>135</v>
      </c>
      <c r="C47" s="175">
        <v>0</v>
      </c>
      <c r="D47" s="175">
        <v>0</v>
      </c>
      <c r="E47" s="175">
        <v>0</v>
      </c>
      <c r="F47" s="176">
        <f t="shared" si="1"/>
        <v>0</v>
      </c>
      <c r="G47" s="177">
        <v>0</v>
      </c>
      <c r="H47" s="177">
        <f t="shared" si="2"/>
        <v>0</v>
      </c>
      <c r="I47" s="209">
        <f t="shared" si="0"/>
        <v>0</v>
      </c>
      <c r="L47" s="207"/>
      <c r="M47" s="149"/>
      <c r="N47" s="149"/>
    </row>
    <row r="48" spans="1:14" ht="15.75" x14ac:dyDescent="0.2">
      <c r="A48" s="173" t="s">
        <v>221</v>
      </c>
      <c r="B48" s="174" t="s">
        <v>222</v>
      </c>
      <c r="C48" s="175">
        <v>0</v>
      </c>
      <c r="D48" s="175">
        <v>0</v>
      </c>
      <c r="E48" s="175">
        <v>0</v>
      </c>
      <c r="F48" s="176">
        <f t="shared" si="1"/>
        <v>0</v>
      </c>
      <c r="G48" s="177">
        <v>0</v>
      </c>
      <c r="H48" s="177">
        <f t="shared" si="2"/>
        <v>0</v>
      </c>
      <c r="I48" s="209">
        <f t="shared" si="0"/>
        <v>0</v>
      </c>
      <c r="L48" s="207"/>
      <c r="M48" s="149"/>
      <c r="N48" s="149"/>
    </row>
    <row r="49" spans="1:14" ht="15.75" x14ac:dyDescent="0.2">
      <c r="A49" s="173" t="s">
        <v>223</v>
      </c>
      <c r="B49" s="174" t="s">
        <v>224</v>
      </c>
      <c r="C49" s="175">
        <v>0</v>
      </c>
      <c r="D49" s="175">
        <v>0</v>
      </c>
      <c r="E49" s="175">
        <v>0</v>
      </c>
      <c r="F49" s="176">
        <f t="shared" si="1"/>
        <v>0</v>
      </c>
      <c r="G49" s="177">
        <v>0</v>
      </c>
      <c r="H49" s="177">
        <f t="shared" si="2"/>
        <v>0</v>
      </c>
      <c r="I49" s="209">
        <f t="shared" si="0"/>
        <v>0</v>
      </c>
      <c r="L49" s="207"/>
      <c r="M49" s="149"/>
      <c r="N49" s="149"/>
    </row>
    <row r="50" spans="1:14" ht="15.75" x14ac:dyDescent="0.2">
      <c r="A50" s="173" t="s">
        <v>225</v>
      </c>
      <c r="B50" s="174" t="s">
        <v>226</v>
      </c>
      <c r="C50" s="175">
        <v>0</v>
      </c>
      <c r="D50" s="175">
        <v>0</v>
      </c>
      <c r="E50" s="175">
        <v>0</v>
      </c>
      <c r="F50" s="176">
        <f t="shared" si="1"/>
        <v>0</v>
      </c>
      <c r="G50" s="177">
        <v>0</v>
      </c>
      <c r="H50" s="177">
        <f t="shared" si="2"/>
        <v>0</v>
      </c>
      <c r="I50" s="209">
        <f t="shared" si="0"/>
        <v>0</v>
      </c>
      <c r="L50" s="207"/>
      <c r="M50" s="149"/>
      <c r="N50" s="149"/>
    </row>
    <row r="51" spans="1:14" ht="15.75" x14ac:dyDescent="0.2">
      <c r="A51" s="196" t="s">
        <v>227</v>
      </c>
      <c r="B51" s="197" t="s">
        <v>126</v>
      </c>
      <c r="C51" s="198">
        <f>SUM(C52:C59)</f>
        <v>0</v>
      </c>
      <c r="D51" s="198">
        <f>SUM(D52:D59)</f>
        <v>0</v>
      </c>
      <c r="E51" s="198">
        <f>SUM(E52:E59)</f>
        <v>0</v>
      </c>
      <c r="F51" s="198">
        <f t="shared" si="1"/>
        <v>0</v>
      </c>
      <c r="G51" s="198">
        <f>SUM(G52:G59)</f>
        <v>0</v>
      </c>
      <c r="H51" s="198">
        <f>SUM(H52:H59)</f>
        <v>0</v>
      </c>
      <c r="I51" s="209">
        <f t="shared" si="0"/>
        <v>0</v>
      </c>
      <c r="L51" s="207"/>
      <c r="M51" s="149"/>
      <c r="N51" s="149"/>
    </row>
    <row r="52" spans="1:14" ht="15.75" x14ac:dyDescent="0.2">
      <c r="A52" s="173" t="s">
        <v>228</v>
      </c>
      <c r="B52" s="174" t="s">
        <v>134</v>
      </c>
      <c r="C52" s="175">
        <v>0</v>
      </c>
      <c r="D52" s="175">
        <v>0</v>
      </c>
      <c r="E52" s="175">
        <v>0</v>
      </c>
      <c r="F52" s="176">
        <f t="shared" si="1"/>
        <v>0</v>
      </c>
      <c r="G52" s="177">
        <v>0</v>
      </c>
      <c r="H52" s="177">
        <f t="shared" ref="H52:H59" si="3">F52</f>
        <v>0</v>
      </c>
      <c r="I52" s="209">
        <f t="shared" si="0"/>
        <v>0</v>
      </c>
      <c r="L52" s="207"/>
      <c r="M52" s="149"/>
      <c r="N52" s="149"/>
    </row>
    <row r="53" spans="1:14" ht="15.75" x14ac:dyDescent="0.2">
      <c r="A53" s="173" t="s">
        <v>394</v>
      </c>
      <c r="B53" s="174" t="s">
        <v>395</v>
      </c>
      <c r="C53" s="175">
        <v>0</v>
      </c>
      <c r="D53" s="175">
        <v>0</v>
      </c>
      <c r="E53" s="175">
        <v>0</v>
      </c>
      <c r="F53" s="176">
        <f t="shared" si="1"/>
        <v>0</v>
      </c>
      <c r="G53" s="177">
        <v>0</v>
      </c>
      <c r="H53" s="177">
        <f t="shared" si="3"/>
        <v>0</v>
      </c>
      <c r="I53" s="209">
        <f t="shared" si="0"/>
        <v>0</v>
      </c>
      <c r="L53" s="207"/>
      <c r="M53" s="149"/>
      <c r="N53" s="149"/>
    </row>
    <row r="54" spans="1:14" ht="15.75" x14ac:dyDescent="0.2">
      <c r="A54" s="173" t="s">
        <v>229</v>
      </c>
      <c r="B54" s="174" t="s">
        <v>396</v>
      </c>
      <c r="C54" s="175">
        <v>0</v>
      </c>
      <c r="D54" s="175">
        <v>0</v>
      </c>
      <c r="E54" s="175">
        <v>0</v>
      </c>
      <c r="F54" s="176">
        <f t="shared" si="1"/>
        <v>0</v>
      </c>
      <c r="G54" s="177">
        <v>0</v>
      </c>
      <c r="H54" s="177">
        <f t="shared" si="3"/>
        <v>0</v>
      </c>
      <c r="I54" s="209">
        <f t="shared" si="0"/>
        <v>0</v>
      </c>
      <c r="L54" s="207"/>
      <c r="M54" s="149"/>
      <c r="N54" s="149"/>
    </row>
    <row r="55" spans="1:14" ht="15.75" x14ac:dyDescent="0.2">
      <c r="A55" s="173" t="s">
        <v>230</v>
      </c>
      <c r="B55" s="174" t="s">
        <v>397</v>
      </c>
      <c r="C55" s="175">
        <v>0</v>
      </c>
      <c r="D55" s="175">
        <v>0</v>
      </c>
      <c r="E55" s="175">
        <v>0</v>
      </c>
      <c r="F55" s="176">
        <f t="shared" si="1"/>
        <v>0</v>
      </c>
      <c r="G55" s="177">
        <v>0</v>
      </c>
      <c r="H55" s="177">
        <f t="shared" si="3"/>
        <v>0</v>
      </c>
      <c r="I55" s="209">
        <f t="shared" si="0"/>
        <v>0</v>
      </c>
      <c r="L55" s="207"/>
      <c r="M55" s="149"/>
      <c r="N55" s="149"/>
    </row>
    <row r="56" spans="1:14" ht="15.75" x14ac:dyDescent="0.2">
      <c r="A56" s="173" t="s">
        <v>231</v>
      </c>
      <c r="B56" s="174" t="s">
        <v>398</v>
      </c>
      <c r="C56" s="175">
        <v>0</v>
      </c>
      <c r="D56" s="175">
        <v>0</v>
      </c>
      <c r="E56" s="175">
        <v>0</v>
      </c>
      <c r="F56" s="176">
        <f t="shared" si="1"/>
        <v>0</v>
      </c>
      <c r="G56" s="177">
        <v>0</v>
      </c>
      <c r="H56" s="177">
        <f t="shared" si="3"/>
        <v>0</v>
      </c>
      <c r="I56" s="209">
        <f t="shared" si="0"/>
        <v>0</v>
      </c>
      <c r="L56" s="207"/>
      <c r="M56" s="149"/>
      <c r="N56" s="149"/>
    </row>
    <row r="57" spans="1:14" ht="15.75" x14ac:dyDescent="0.2">
      <c r="A57" s="173" t="s">
        <v>399</v>
      </c>
      <c r="B57" s="174" t="s">
        <v>400</v>
      </c>
      <c r="C57" s="175">
        <v>0</v>
      </c>
      <c r="D57" s="175">
        <v>0</v>
      </c>
      <c r="E57" s="175">
        <v>0</v>
      </c>
      <c r="F57" s="176">
        <f t="shared" si="1"/>
        <v>0</v>
      </c>
      <c r="G57" s="177">
        <v>0</v>
      </c>
      <c r="H57" s="177">
        <f t="shared" si="3"/>
        <v>0</v>
      </c>
      <c r="I57" s="209">
        <f t="shared" si="0"/>
        <v>0</v>
      </c>
      <c r="L57" s="207"/>
      <c r="M57" s="149"/>
      <c r="N57" s="149"/>
    </row>
    <row r="58" spans="1:14" ht="15.75" x14ac:dyDescent="0.2">
      <c r="A58" s="173" t="s">
        <v>232</v>
      </c>
      <c r="B58" s="174" t="s">
        <v>401</v>
      </c>
      <c r="C58" s="175">
        <v>0</v>
      </c>
      <c r="D58" s="175">
        <v>0</v>
      </c>
      <c r="E58" s="175">
        <v>0</v>
      </c>
      <c r="F58" s="176">
        <f t="shared" si="1"/>
        <v>0</v>
      </c>
      <c r="G58" s="177">
        <v>0</v>
      </c>
      <c r="H58" s="177">
        <f t="shared" si="3"/>
        <v>0</v>
      </c>
      <c r="I58" s="209">
        <f t="shared" si="0"/>
        <v>0</v>
      </c>
      <c r="L58" s="207"/>
      <c r="M58" s="149"/>
      <c r="N58" s="149"/>
    </row>
    <row r="59" spans="1:14" ht="15.75" x14ac:dyDescent="0.2">
      <c r="A59" s="173" t="s">
        <v>233</v>
      </c>
      <c r="B59" s="174" t="s">
        <v>402</v>
      </c>
      <c r="C59" s="175">
        <v>0</v>
      </c>
      <c r="D59" s="175">
        <v>0</v>
      </c>
      <c r="E59" s="175">
        <v>0</v>
      </c>
      <c r="F59" s="176">
        <f t="shared" si="1"/>
        <v>0</v>
      </c>
      <c r="G59" s="177">
        <v>0</v>
      </c>
      <c r="H59" s="177">
        <f t="shared" si="3"/>
        <v>0</v>
      </c>
      <c r="I59" s="209">
        <f t="shared" si="0"/>
        <v>0</v>
      </c>
      <c r="J59" s="178" t="str">
        <f>IF((F59)&lt;=(F51*5%),IF((((F59)=0)),("-"),("CORRECTO")),"ERROR")</f>
        <v>-</v>
      </c>
      <c r="K59" s="179" t="str">
        <f>J59</f>
        <v>-</v>
      </c>
      <c r="L59" s="207"/>
      <c r="M59" s="149"/>
      <c r="N59" s="149"/>
    </row>
    <row r="60" spans="1:14" ht="15.75" x14ac:dyDescent="0.2">
      <c r="A60" s="196" t="s">
        <v>234</v>
      </c>
      <c r="B60" s="197" t="s">
        <v>127</v>
      </c>
      <c r="C60" s="198">
        <f>SUM(C61:C70)</f>
        <v>0</v>
      </c>
      <c r="D60" s="198">
        <f>SUM(D61:D70)</f>
        <v>0</v>
      </c>
      <c r="E60" s="198">
        <f>SUM(E61:E70)</f>
        <v>0</v>
      </c>
      <c r="F60" s="198">
        <f t="shared" si="1"/>
        <v>0</v>
      </c>
      <c r="G60" s="198">
        <f>SUM(G61:G70)</f>
        <v>0</v>
      </c>
      <c r="H60" s="198">
        <f>SUM(H61:H70)</f>
        <v>0</v>
      </c>
      <c r="I60" s="209">
        <f t="shared" si="0"/>
        <v>0</v>
      </c>
      <c r="L60" s="207"/>
      <c r="M60" s="149"/>
      <c r="N60" s="149"/>
    </row>
    <row r="61" spans="1:14" ht="15.75" x14ac:dyDescent="0.2">
      <c r="A61" s="173" t="s">
        <v>235</v>
      </c>
      <c r="B61" s="174" t="s">
        <v>236</v>
      </c>
      <c r="C61" s="175">
        <v>0</v>
      </c>
      <c r="D61" s="175">
        <v>0</v>
      </c>
      <c r="E61" s="175">
        <v>0</v>
      </c>
      <c r="F61" s="176">
        <f t="shared" si="1"/>
        <v>0</v>
      </c>
      <c r="G61" s="177">
        <v>0</v>
      </c>
      <c r="H61" s="177">
        <f t="shared" ref="H61:H70" si="4">F61</f>
        <v>0</v>
      </c>
      <c r="I61" s="209">
        <f t="shared" si="0"/>
        <v>0</v>
      </c>
      <c r="L61" s="207"/>
      <c r="M61" s="149"/>
      <c r="N61" s="149"/>
    </row>
    <row r="62" spans="1:14" ht="15.75" x14ac:dyDescent="0.2">
      <c r="A62" s="173" t="s">
        <v>237</v>
      </c>
      <c r="B62" s="174" t="s">
        <v>238</v>
      </c>
      <c r="C62" s="175">
        <v>0</v>
      </c>
      <c r="D62" s="175">
        <v>0</v>
      </c>
      <c r="E62" s="175">
        <v>0</v>
      </c>
      <c r="F62" s="176">
        <f t="shared" si="1"/>
        <v>0</v>
      </c>
      <c r="G62" s="177">
        <v>0</v>
      </c>
      <c r="H62" s="177">
        <f t="shared" si="4"/>
        <v>0</v>
      </c>
      <c r="I62" s="209">
        <f t="shared" si="0"/>
        <v>0</v>
      </c>
      <c r="L62" s="207"/>
      <c r="M62" s="149"/>
      <c r="N62" s="149"/>
    </row>
    <row r="63" spans="1:14" ht="15.75" x14ac:dyDescent="0.2">
      <c r="A63" s="173" t="s">
        <v>239</v>
      </c>
      <c r="B63" s="174" t="s">
        <v>240</v>
      </c>
      <c r="C63" s="175">
        <v>0</v>
      </c>
      <c r="D63" s="175">
        <v>0</v>
      </c>
      <c r="E63" s="175">
        <v>0</v>
      </c>
      <c r="F63" s="176">
        <f t="shared" si="1"/>
        <v>0</v>
      </c>
      <c r="G63" s="177">
        <v>0</v>
      </c>
      <c r="H63" s="177">
        <f t="shared" si="4"/>
        <v>0</v>
      </c>
      <c r="I63" s="209">
        <f t="shared" si="0"/>
        <v>0</v>
      </c>
      <c r="L63" s="207"/>
      <c r="M63" s="149"/>
      <c r="N63" s="149"/>
    </row>
    <row r="64" spans="1:14" ht="15.75" x14ac:dyDescent="0.2">
      <c r="A64" s="173" t="s">
        <v>241</v>
      </c>
      <c r="B64" s="174" t="s">
        <v>242</v>
      </c>
      <c r="C64" s="175">
        <v>0</v>
      </c>
      <c r="D64" s="175">
        <v>0</v>
      </c>
      <c r="E64" s="175">
        <v>0</v>
      </c>
      <c r="F64" s="176">
        <f t="shared" si="1"/>
        <v>0</v>
      </c>
      <c r="G64" s="177">
        <v>0</v>
      </c>
      <c r="H64" s="177">
        <f t="shared" si="4"/>
        <v>0</v>
      </c>
      <c r="I64" s="209">
        <f t="shared" si="0"/>
        <v>0</v>
      </c>
      <c r="L64" s="207"/>
      <c r="M64" s="149"/>
      <c r="N64" s="149"/>
    </row>
    <row r="65" spans="1:14" ht="15.75" x14ac:dyDescent="0.2">
      <c r="A65" s="173" t="s">
        <v>243</v>
      </c>
      <c r="B65" s="174" t="s">
        <v>244</v>
      </c>
      <c r="C65" s="175">
        <v>0</v>
      </c>
      <c r="D65" s="175">
        <v>0</v>
      </c>
      <c r="E65" s="175">
        <v>0</v>
      </c>
      <c r="F65" s="176">
        <f t="shared" si="1"/>
        <v>0</v>
      </c>
      <c r="G65" s="177">
        <v>0</v>
      </c>
      <c r="H65" s="177">
        <f t="shared" si="4"/>
        <v>0</v>
      </c>
      <c r="I65" s="209">
        <f t="shared" si="0"/>
        <v>0</v>
      </c>
      <c r="L65" s="207"/>
      <c r="M65" s="149"/>
      <c r="N65" s="149"/>
    </row>
    <row r="66" spans="1:14" ht="15.75" x14ac:dyDescent="0.2">
      <c r="A66" s="173" t="s">
        <v>245</v>
      </c>
      <c r="B66" s="174" t="s">
        <v>246</v>
      </c>
      <c r="C66" s="175">
        <v>0</v>
      </c>
      <c r="D66" s="175">
        <v>0</v>
      </c>
      <c r="E66" s="175">
        <v>0</v>
      </c>
      <c r="F66" s="176">
        <f t="shared" si="1"/>
        <v>0</v>
      </c>
      <c r="G66" s="177">
        <v>0</v>
      </c>
      <c r="H66" s="177">
        <f t="shared" si="4"/>
        <v>0</v>
      </c>
      <c r="I66" s="209">
        <f t="shared" si="0"/>
        <v>0</v>
      </c>
      <c r="L66" s="207"/>
      <c r="M66" s="149"/>
      <c r="N66" s="149"/>
    </row>
    <row r="67" spans="1:14" ht="15.75" x14ac:dyDescent="0.2">
      <c r="A67" s="173" t="s">
        <v>247</v>
      </c>
      <c r="B67" s="174" t="s">
        <v>248</v>
      </c>
      <c r="C67" s="175">
        <v>0</v>
      </c>
      <c r="D67" s="175">
        <v>0</v>
      </c>
      <c r="E67" s="175">
        <v>0</v>
      </c>
      <c r="F67" s="176">
        <f t="shared" si="1"/>
        <v>0</v>
      </c>
      <c r="G67" s="177">
        <v>0</v>
      </c>
      <c r="H67" s="177">
        <f t="shared" si="4"/>
        <v>0</v>
      </c>
      <c r="I67" s="209">
        <f t="shared" si="0"/>
        <v>0</v>
      </c>
      <c r="L67" s="207"/>
      <c r="M67" s="149"/>
      <c r="N67" s="149"/>
    </row>
    <row r="68" spans="1:14" ht="15.75" x14ac:dyDescent="0.2">
      <c r="A68" s="173" t="s">
        <v>249</v>
      </c>
      <c r="B68" s="174" t="s">
        <v>250</v>
      </c>
      <c r="C68" s="175">
        <v>0</v>
      </c>
      <c r="D68" s="175">
        <v>0</v>
      </c>
      <c r="E68" s="175">
        <v>0</v>
      </c>
      <c r="F68" s="176">
        <f t="shared" si="1"/>
        <v>0</v>
      </c>
      <c r="G68" s="177">
        <v>0</v>
      </c>
      <c r="H68" s="177">
        <f t="shared" si="4"/>
        <v>0</v>
      </c>
      <c r="I68" s="209">
        <f t="shared" si="0"/>
        <v>0</v>
      </c>
      <c r="L68" s="207"/>
      <c r="M68" s="149"/>
      <c r="N68" s="149"/>
    </row>
    <row r="69" spans="1:14" ht="15.75" x14ac:dyDescent="0.2">
      <c r="A69" s="173" t="s">
        <v>251</v>
      </c>
      <c r="B69" s="174" t="s">
        <v>403</v>
      </c>
      <c r="C69" s="175">
        <v>0</v>
      </c>
      <c r="D69" s="175">
        <v>0</v>
      </c>
      <c r="E69" s="175">
        <v>0</v>
      </c>
      <c r="F69" s="176">
        <f t="shared" si="1"/>
        <v>0</v>
      </c>
      <c r="G69" s="177">
        <v>0</v>
      </c>
      <c r="H69" s="177">
        <f t="shared" si="4"/>
        <v>0</v>
      </c>
      <c r="I69" s="209">
        <f t="shared" si="0"/>
        <v>0</v>
      </c>
      <c r="L69" s="207"/>
      <c r="M69" s="149"/>
      <c r="N69" s="149"/>
    </row>
    <row r="70" spans="1:14" ht="15.75" x14ac:dyDescent="0.2">
      <c r="A70" s="173" t="s">
        <v>252</v>
      </c>
      <c r="B70" s="174" t="s">
        <v>253</v>
      </c>
      <c r="C70" s="175">
        <v>0</v>
      </c>
      <c r="D70" s="175">
        <v>0</v>
      </c>
      <c r="E70" s="175">
        <v>0</v>
      </c>
      <c r="F70" s="176">
        <f t="shared" si="1"/>
        <v>0</v>
      </c>
      <c r="G70" s="177">
        <v>0</v>
      </c>
      <c r="H70" s="177">
        <f t="shared" si="4"/>
        <v>0</v>
      </c>
      <c r="I70" s="209">
        <f t="shared" si="0"/>
        <v>0</v>
      </c>
      <c r="J70" s="178" t="str">
        <f>IF((F70)&lt;=(F60*5%),IF((((F70)=0)),("-"),("CORRECTO")),"ERROR")</f>
        <v>-</v>
      </c>
      <c r="K70" s="179" t="str">
        <f>J70</f>
        <v>-</v>
      </c>
      <c r="L70" s="207"/>
      <c r="M70" s="149"/>
      <c r="N70" s="149"/>
    </row>
    <row r="71" spans="1:14" ht="15.75" x14ac:dyDescent="0.2">
      <c r="A71" s="196" t="s">
        <v>404</v>
      </c>
      <c r="B71" s="197" t="s">
        <v>405</v>
      </c>
      <c r="C71" s="198">
        <f>SUM(C72:C79)</f>
        <v>0</v>
      </c>
      <c r="D71" s="198">
        <f>SUM(D72:D79)</f>
        <v>0</v>
      </c>
      <c r="E71" s="198">
        <f>SUM(E72:E79)</f>
        <v>0</v>
      </c>
      <c r="F71" s="198">
        <f t="shared" si="1"/>
        <v>0</v>
      </c>
      <c r="G71" s="198">
        <f>SUM(G72:G79)</f>
        <v>0</v>
      </c>
      <c r="H71" s="198">
        <f>SUM(H72:H79)</f>
        <v>0</v>
      </c>
      <c r="I71" s="209">
        <f t="shared" si="0"/>
        <v>0</v>
      </c>
      <c r="L71" s="207"/>
      <c r="M71" s="149"/>
      <c r="N71" s="149"/>
    </row>
    <row r="72" spans="1:14" ht="15.75" x14ac:dyDescent="0.2">
      <c r="A72" s="173" t="s">
        <v>406</v>
      </c>
      <c r="B72" s="174" t="s">
        <v>407</v>
      </c>
      <c r="C72" s="175">
        <v>0</v>
      </c>
      <c r="D72" s="175">
        <v>0</v>
      </c>
      <c r="E72" s="175">
        <v>0</v>
      </c>
      <c r="F72" s="176">
        <f t="shared" si="1"/>
        <v>0</v>
      </c>
      <c r="G72" s="177">
        <v>0</v>
      </c>
      <c r="H72" s="177">
        <f t="shared" ref="H72:H79" si="5">F72</f>
        <v>0</v>
      </c>
      <c r="I72" s="209">
        <f t="shared" si="0"/>
        <v>0</v>
      </c>
      <c r="L72" s="207"/>
      <c r="M72" s="149"/>
      <c r="N72" s="149"/>
    </row>
    <row r="73" spans="1:14" ht="15.75" x14ac:dyDescent="0.2">
      <c r="A73" s="173" t="s">
        <v>408</v>
      </c>
      <c r="B73" s="174" t="s">
        <v>409</v>
      </c>
      <c r="C73" s="175">
        <v>0</v>
      </c>
      <c r="D73" s="175">
        <v>0</v>
      </c>
      <c r="E73" s="175">
        <v>0</v>
      </c>
      <c r="F73" s="176">
        <f t="shared" si="1"/>
        <v>0</v>
      </c>
      <c r="G73" s="177">
        <v>0</v>
      </c>
      <c r="H73" s="177">
        <f t="shared" si="5"/>
        <v>0</v>
      </c>
      <c r="I73" s="209">
        <f t="shared" si="0"/>
        <v>0</v>
      </c>
      <c r="L73" s="207"/>
      <c r="M73" s="149"/>
      <c r="N73" s="149"/>
    </row>
    <row r="74" spans="1:14" ht="15.75" x14ac:dyDescent="0.2">
      <c r="A74" s="173" t="s">
        <v>410</v>
      </c>
      <c r="B74" s="174" t="s">
        <v>411</v>
      </c>
      <c r="C74" s="175">
        <v>0</v>
      </c>
      <c r="D74" s="175">
        <v>0</v>
      </c>
      <c r="E74" s="175">
        <v>0</v>
      </c>
      <c r="F74" s="176">
        <f t="shared" si="1"/>
        <v>0</v>
      </c>
      <c r="G74" s="177">
        <v>0</v>
      </c>
      <c r="H74" s="177">
        <f t="shared" si="5"/>
        <v>0</v>
      </c>
      <c r="I74" s="209">
        <f t="shared" si="0"/>
        <v>0</v>
      </c>
      <c r="L74" s="207"/>
      <c r="M74" s="149"/>
      <c r="N74" s="149"/>
    </row>
    <row r="75" spans="1:14" ht="15.75" x14ac:dyDescent="0.2">
      <c r="A75" s="173" t="s">
        <v>412</v>
      </c>
      <c r="B75" s="174" t="s">
        <v>413</v>
      </c>
      <c r="C75" s="175">
        <v>0</v>
      </c>
      <c r="D75" s="175">
        <v>0</v>
      </c>
      <c r="E75" s="175">
        <v>0</v>
      </c>
      <c r="F75" s="176">
        <f t="shared" si="1"/>
        <v>0</v>
      </c>
      <c r="G75" s="177">
        <v>0</v>
      </c>
      <c r="H75" s="177">
        <f t="shared" si="5"/>
        <v>0</v>
      </c>
      <c r="I75" s="209">
        <f t="shared" si="0"/>
        <v>0</v>
      </c>
      <c r="L75" s="207"/>
      <c r="M75" s="149"/>
      <c r="N75" s="149"/>
    </row>
    <row r="76" spans="1:14" ht="15.75" x14ac:dyDescent="0.2">
      <c r="A76" s="173" t="s">
        <v>414</v>
      </c>
      <c r="B76" s="174" t="s">
        <v>415</v>
      </c>
      <c r="C76" s="175">
        <v>0</v>
      </c>
      <c r="D76" s="175">
        <v>0</v>
      </c>
      <c r="E76" s="175">
        <v>0</v>
      </c>
      <c r="F76" s="176">
        <f t="shared" si="1"/>
        <v>0</v>
      </c>
      <c r="G76" s="177">
        <v>0</v>
      </c>
      <c r="H76" s="177">
        <f t="shared" si="5"/>
        <v>0</v>
      </c>
      <c r="I76" s="209">
        <f t="shared" si="0"/>
        <v>0</v>
      </c>
      <c r="L76" s="207"/>
      <c r="M76" s="149"/>
      <c r="N76" s="149"/>
    </row>
    <row r="77" spans="1:14" ht="15.75" x14ac:dyDescent="0.2">
      <c r="A77" s="173" t="s">
        <v>416</v>
      </c>
      <c r="B77" s="174" t="s">
        <v>417</v>
      </c>
      <c r="C77" s="175">
        <v>0</v>
      </c>
      <c r="D77" s="175">
        <v>0</v>
      </c>
      <c r="E77" s="175">
        <v>0</v>
      </c>
      <c r="F77" s="176">
        <f t="shared" si="1"/>
        <v>0</v>
      </c>
      <c r="G77" s="177">
        <v>0</v>
      </c>
      <c r="H77" s="177">
        <f t="shared" si="5"/>
        <v>0</v>
      </c>
      <c r="I77" s="209">
        <f t="shared" si="0"/>
        <v>0</v>
      </c>
      <c r="L77" s="207"/>
      <c r="M77" s="149"/>
      <c r="N77" s="149"/>
    </row>
    <row r="78" spans="1:14" ht="15.75" x14ac:dyDescent="0.2">
      <c r="A78" s="173" t="s">
        <v>418</v>
      </c>
      <c r="B78" s="174" t="s">
        <v>419</v>
      </c>
      <c r="C78" s="175">
        <v>0</v>
      </c>
      <c r="D78" s="175">
        <v>0</v>
      </c>
      <c r="E78" s="175">
        <v>0</v>
      </c>
      <c r="F78" s="176">
        <f t="shared" si="1"/>
        <v>0</v>
      </c>
      <c r="G78" s="177">
        <v>0</v>
      </c>
      <c r="H78" s="177">
        <f t="shared" si="5"/>
        <v>0</v>
      </c>
      <c r="I78" s="209">
        <f t="shared" si="0"/>
        <v>0</v>
      </c>
      <c r="L78" s="207"/>
      <c r="M78" s="149"/>
      <c r="N78" s="149"/>
    </row>
    <row r="79" spans="1:14" ht="15.75" x14ac:dyDescent="0.2">
      <c r="A79" s="173" t="s">
        <v>420</v>
      </c>
      <c r="B79" s="174" t="s">
        <v>421</v>
      </c>
      <c r="C79" s="175">
        <v>0</v>
      </c>
      <c r="D79" s="175">
        <v>0</v>
      </c>
      <c r="E79" s="175">
        <v>0</v>
      </c>
      <c r="F79" s="176">
        <f t="shared" si="1"/>
        <v>0</v>
      </c>
      <c r="G79" s="177">
        <v>0</v>
      </c>
      <c r="H79" s="177">
        <f t="shared" si="5"/>
        <v>0</v>
      </c>
      <c r="I79" s="209">
        <f t="shared" si="0"/>
        <v>0</v>
      </c>
      <c r="J79" s="178" t="str">
        <f>IF((F79)&lt;=(F71*5%),IF((((F79)=0)),("-"),("CORRECTO")),"ERROR")</f>
        <v>-</v>
      </c>
      <c r="K79" s="179" t="str">
        <f>J79</f>
        <v>-</v>
      </c>
      <c r="L79" s="207"/>
      <c r="M79" s="149"/>
      <c r="N79" s="149"/>
    </row>
    <row r="80" spans="1:14" ht="15.75" x14ac:dyDescent="0.2">
      <c r="A80" s="196" t="s">
        <v>422</v>
      </c>
      <c r="B80" s="197" t="s">
        <v>423</v>
      </c>
      <c r="C80" s="198">
        <f>SUM(C81:C88)</f>
        <v>0</v>
      </c>
      <c r="D80" s="198">
        <f>SUM(D81:D88)</f>
        <v>0</v>
      </c>
      <c r="E80" s="198">
        <f>SUM(E81:E88)</f>
        <v>0</v>
      </c>
      <c r="F80" s="198">
        <f t="shared" si="1"/>
        <v>0</v>
      </c>
      <c r="G80" s="198">
        <f>SUM(G81:G88)</f>
        <v>0</v>
      </c>
      <c r="H80" s="198">
        <f>SUM(H81:H88)</f>
        <v>0</v>
      </c>
      <c r="I80" s="209">
        <f t="shared" si="0"/>
        <v>0</v>
      </c>
      <c r="L80" s="207"/>
      <c r="M80" s="149"/>
      <c r="N80" s="149"/>
    </row>
    <row r="81" spans="1:14" ht="15.75" x14ac:dyDescent="0.2">
      <c r="A81" s="173" t="s">
        <v>424</v>
      </c>
      <c r="B81" s="174" t="s">
        <v>425</v>
      </c>
      <c r="C81" s="175">
        <v>0</v>
      </c>
      <c r="D81" s="175">
        <v>0</v>
      </c>
      <c r="E81" s="175">
        <v>0</v>
      </c>
      <c r="F81" s="176">
        <f t="shared" ref="F81:F141" si="6">C81+D81-E81</f>
        <v>0</v>
      </c>
      <c r="G81" s="177">
        <v>0</v>
      </c>
      <c r="H81" s="177">
        <f t="shared" ref="H81:H88" si="7">F81</f>
        <v>0</v>
      </c>
      <c r="I81" s="209">
        <f t="shared" ref="I81:I142" si="8">F81-G81-H81</f>
        <v>0</v>
      </c>
      <c r="L81" s="207"/>
      <c r="M81" s="149"/>
      <c r="N81" s="149"/>
    </row>
    <row r="82" spans="1:14" ht="15.75" x14ac:dyDescent="0.2">
      <c r="A82" s="173" t="s">
        <v>426</v>
      </c>
      <c r="B82" s="174" t="s">
        <v>427</v>
      </c>
      <c r="C82" s="175">
        <v>0</v>
      </c>
      <c r="D82" s="175">
        <v>0</v>
      </c>
      <c r="E82" s="175">
        <v>0</v>
      </c>
      <c r="F82" s="176">
        <f t="shared" si="6"/>
        <v>0</v>
      </c>
      <c r="G82" s="177">
        <v>0</v>
      </c>
      <c r="H82" s="177">
        <f t="shared" si="7"/>
        <v>0</v>
      </c>
      <c r="I82" s="209">
        <f t="shared" si="8"/>
        <v>0</v>
      </c>
      <c r="L82" s="207"/>
      <c r="M82" s="149"/>
      <c r="N82" s="149"/>
    </row>
    <row r="83" spans="1:14" ht="15.75" x14ac:dyDescent="0.2">
      <c r="A83" s="173" t="s">
        <v>428</v>
      </c>
      <c r="B83" s="174" t="s">
        <v>429</v>
      </c>
      <c r="C83" s="175">
        <v>0</v>
      </c>
      <c r="D83" s="175">
        <v>0</v>
      </c>
      <c r="E83" s="175">
        <v>0</v>
      </c>
      <c r="F83" s="176">
        <f t="shared" si="6"/>
        <v>0</v>
      </c>
      <c r="G83" s="177">
        <v>0</v>
      </c>
      <c r="H83" s="177">
        <f t="shared" si="7"/>
        <v>0</v>
      </c>
      <c r="I83" s="209">
        <f t="shared" si="8"/>
        <v>0</v>
      </c>
      <c r="L83" s="207"/>
      <c r="M83" s="149"/>
      <c r="N83" s="149"/>
    </row>
    <row r="84" spans="1:14" ht="15.75" x14ac:dyDescent="0.2">
      <c r="A84" s="173" t="s">
        <v>430</v>
      </c>
      <c r="B84" s="174" t="s">
        <v>431</v>
      </c>
      <c r="C84" s="175">
        <v>0</v>
      </c>
      <c r="D84" s="175">
        <v>0</v>
      </c>
      <c r="E84" s="175">
        <v>0</v>
      </c>
      <c r="F84" s="176">
        <f t="shared" si="6"/>
        <v>0</v>
      </c>
      <c r="G84" s="177">
        <v>0</v>
      </c>
      <c r="H84" s="177">
        <f t="shared" si="7"/>
        <v>0</v>
      </c>
      <c r="I84" s="209">
        <f t="shared" si="8"/>
        <v>0</v>
      </c>
      <c r="L84" s="207"/>
      <c r="M84" s="149"/>
      <c r="N84" s="149"/>
    </row>
    <row r="85" spans="1:14" ht="15.75" x14ac:dyDescent="0.2">
      <c r="A85" s="173" t="s">
        <v>432</v>
      </c>
      <c r="B85" s="174" t="s">
        <v>433</v>
      </c>
      <c r="C85" s="175">
        <v>0</v>
      </c>
      <c r="D85" s="175">
        <v>0</v>
      </c>
      <c r="E85" s="175">
        <v>0</v>
      </c>
      <c r="F85" s="176">
        <f t="shared" si="6"/>
        <v>0</v>
      </c>
      <c r="G85" s="177">
        <v>0</v>
      </c>
      <c r="H85" s="177">
        <f t="shared" si="7"/>
        <v>0</v>
      </c>
      <c r="I85" s="209">
        <f t="shared" si="8"/>
        <v>0</v>
      </c>
      <c r="L85" s="207"/>
      <c r="M85" s="149"/>
      <c r="N85" s="149"/>
    </row>
    <row r="86" spans="1:14" ht="15.75" x14ac:dyDescent="0.2">
      <c r="A86" s="173" t="s">
        <v>434</v>
      </c>
      <c r="B86" s="174" t="s">
        <v>435</v>
      </c>
      <c r="C86" s="175">
        <v>0</v>
      </c>
      <c r="D86" s="175">
        <v>0</v>
      </c>
      <c r="E86" s="175">
        <v>0</v>
      </c>
      <c r="F86" s="176">
        <f t="shared" si="6"/>
        <v>0</v>
      </c>
      <c r="G86" s="177">
        <v>0</v>
      </c>
      <c r="H86" s="177">
        <f t="shared" si="7"/>
        <v>0</v>
      </c>
      <c r="I86" s="209">
        <f t="shared" si="8"/>
        <v>0</v>
      </c>
      <c r="L86" s="207"/>
      <c r="M86" s="149"/>
      <c r="N86" s="149"/>
    </row>
    <row r="87" spans="1:14" ht="15.75" x14ac:dyDescent="0.2">
      <c r="A87" s="173" t="s">
        <v>436</v>
      </c>
      <c r="B87" s="174" t="s">
        <v>437</v>
      </c>
      <c r="C87" s="175">
        <v>0</v>
      </c>
      <c r="D87" s="175">
        <v>0</v>
      </c>
      <c r="E87" s="175">
        <v>0</v>
      </c>
      <c r="F87" s="176">
        <f t="shared" si="6"/>
        <v>0</v>
      </c>
      <c r="G87" s="177">
        <v>0</v>
      </c>
      <c r="H87" s="177">
        <f t="shared" si="7"/>
        <v>0</v>
      </c>
      <c r="I87" s="209">
        <f t="shared" si="8"/>
        <v>0</v>
      </c>
      <c r="L87" s="207"/>
      <c r="M87" s="149"/>
      <c r="N87" s="149"/>
    </row>
    <row r="88" spans="1:14" ht="15.75" x14ac:dyDescent="0.2">
      <c r="A88" s="173" t="s">
        <v>438</v>
      </c>
      <c r="B88" s="174" t="s">
        <v>439</v>
      </c>
      <c r="C88" s="175">
        <v>0</v>
      </c>
      <c r="D88" s="175">
        <v>0</v>
      </c>
      <c r="E88" s="175">
        <v>0</v>
      </c>
      <c r="F88" s="176">
        <f t="shared" si="6"/>
        <v>0</v>
      </c>
      <c r="G88" s="177">
        <v>0</v>
      </c>
      <c r="H88" s="177">
        <f t="shared" si="7"/>
        <v>0</v>
      </c>
      <c r="I88" s="209">
        <f t="shared" si="8"/>
        <v>0</v>
      </c>
      <c r="J88" s="178" t="str">
        <f>IF((F88)&lt;=(F80*5%),IF((((F88)=0)),("-"),("CORRECTO")),"ERROR")</f>
        <v>-</v>
      </c>
      <c r="K88" s="179" t="str">
        <f>J88</f>
        <v>-</v>
      </c>
      <c r="L88" s="207"/>
      <c r="M88" s="149"/>
      <c r="N88" s="149"/>
    </row>
    <row r="89" spans="1:14" ht="15.75" x14ac:dyDescent="0.2">
      <c r="A89" s="196" t="s">
        <v>254</v>
      </c>
      <c r="B89" s="197" t="s">
        <v>128</v>
      </c>
      <c r="C89" s="198">
        <f>SUM(C90:C98)</f>
        <v>68810206</v>
      </c>
      <c r="D89" s="198">
        <f>SUM(D90:D98)</f>
        <v>0</v>
      </c>
      <c r="E89" s="198">
        <f>SUM(E90:E98)</f>
        <v>0</v>
      </c>
      <c r="F89" s="198">
        <f t="shared" si="6"/>
        <v>68810206</v>
      </c>
      <c r="G89" s="198">
        <f>SUM(G90:G98)</f>
        <v>0</v>
      </c>
      <c r="H89" s="198">
        <f>SUM(H90:H98)</f>
        <v>68810206</v>
      </c>
      <c r="I89" s="209">
        <f t="shared" si="8"/>
        <v>0</v>
      </c>
      <c r="L89" s="207"/>
      <c r="M89" s="149"/>
      <c r="N89" s="149"/>
    </row>
    <row r="90" spans="1:14" ht="15.75" x14ac:dyDescent="0.2">
      <c r="A90" s="173" t="s">
        <v>255</v>
      </c>
      <c r="B90" s="174" t="s">
        <v>256</v>
      </c>
      <c r="C90" s="175">
        <v>0</v>
      </c>
      <c r="D90" s="175">
        <v>0</v>
      </c>
      <c r="E90" s="175">
        <v>0</v>
      </c>
      <c r="F90" s="176">
        <f t="shared" si="6"/>
        <v>0</v>
      </c>
      <c r="G90" s="177">
        <v>0</v>
      </c>
      <c r="H90" s="177">
        <f t="shared" ref="H90:H98" si="9">F90</f>
        <v>0</v>
      </c>
      <c r="I90" s="209">
        <f t="shared" si="8"/>
        <v>0</v>
      </c>
      <c r="L90" s="207"/>
      <c r="M90" s="149"/>
      <c r="N90" s="149"/>
    </row>
    <row r="91" spans="1:14" ht="15.75" x14ac:dyDescent="0.2">
      <c r="A91" s="173" t="s">
        <v>257</v>
      </c>
      <c r="B91" s="174" t="s">
        <v>258</v>
      </c>
      <c r="C91" s="175">
        <v>8395782</v>
      </c>
      <c r="D91" s="175">
        <v>0</v>
      </c>
      <c r="E91" s="175">
        <v>0</v>
      </c>
      <c r="F91" s="176">
        <f t="shared" si="6"/>
        <v>8395782</v>
      </c>
      <c r="G91" s="177">
        <v>0</v>
      </c>
      <c r="H91" s="177">
        <f t="shared" si="9"/>
        <v>8395782</v>
      </c>
      <c r="I91" s="209">
        <f t="shared" si="8"/>
        <v>0</v>
      </c>
      <c r="L91" s="207"/>
      <c r="M91" s="149"/>
      <c r="N91" s="149"/>
    </row>
    <row r="92" spans="1:14" ht="15.75" x14ac:dyDescent="0.2">
      <c r="A92" s="173" t="s">
        <v>259</v>
      </c>
      <c r="B92" s="174" t="s">
        <v>440</v>
      </c>
      <c r="C92" s="175">
        <v>1505350</v>
      </c>
      <c r="D92" s="175">
        <v>0</v>
      </c>
      <c r="E92" s="175">
        <v>0</v>
      </c>
      <c r="F92" s="176">
        <f t="shared" si="6"/>
        <v>1505350</v>
      </c>
      <c r="G92" s="177">
        <v>0</v>
      </c>
      <c r="H92" s="177">
        <f t="shared" si="9"/>
        <v>1505350</v>
      </c>
      <c r="I92" s="209">
        <f t="shared" si="8"/>
        <v>0</v>
      </c>
      <c r="L92" s="207"/>
      <c r="M92" s="149"/>
      <c r="N92" s="149"/>
    </row>
    <row r="93" spans="1:14" ht="15.75" x14ac:dyDescent="0.2">
      <c r="A93" s="173" t="s">
        <v>260</v>
      </c>
      <c r="B93" s="174" t="s">
        <v>441</v>
      </c>
      <c r="C93" s="175">
        <v>0</v>
      </c>
      <c r="D93" s="175">
        <v>0</v>
      </c>
      <c r="E93" s="175">
        <v>0</v>
      </c>
      <c r="F93" s="176">
        <f t="shared" si="6"/>
        <v>0</v>
      </c>
      <c r="G93" s="177">
        <v>0</v>
      </c>
      <c r="H93" s="177">
        <f t="shared" si="9"/>
        <v>0</v>
      </c>
      <c r="I93" s="209">
        <f t="shared" si="8"/>
        <v>0</v>
      </c>
      <c r="L93" s="207"/>
      <c r="M93" s="149"/>
      <c r="N93" s="149"/>
    </row>
    <row r="94" spans="1:14" ht="15.75" x14ac:dyDescent="0.2">
      <c r="A94" s="173" t="s">
        <v>261</v>
      </c>
      <c r="B94" s="174" t="s">
        <v>262</v>
      </c>
      <c r="C94" s="175">
        <v>21040499</v>
      </c>
      <c r="D94" s="175">
        <v>0</v>
      </c>
      <c r="E94" s="175">
        <v>0</v>
      </c>
      <c r="F94" s="176">
        <f t="shared" si="6"/>
        <v>21040499</v>
      </c>
      <c r="G94" s="177">
        <v>0</v>
      </c>
      <c r="H94" s="177">
        <f t="shared" si="9"/>
        <v>21040499</v>
      </c>
      <c r="I94" s="209">
        <f t="shared" si="8"/>
        <v>0</v>
      </c>
      <c r="L94" s="207"/>
      <c r="M94" s="149"/>
      <c r="N94" s="149"/>
    </row>
    <row r="95" spans="1:14" ht="15.75" x14ac:dyDescent="0.2">
      <c r="A95" s="173" t="s">
        <v>263</v>
      </c>
      <c r="B95" s="174" t="s">
        <v>264</v>
      </c>
      <c r="C95" s="175">
        <v>3866135</v>
      </c>
      <c r="D95" s="175">
        <v>0</v>
      </c>
      <c r="E95" s="175">
        <v>0</v>
      </c>
      <c r="F95" s="176">
        <f t="shared" si="6"/>
        <v>3866135</v>
      </c>
      <c r="G95" s="177">
        <v>0</v>
      </c>
      <c r="H95" s="177">
        <f t="shared" si="9"/>
        <v>3866135</v>
      </c>
      <c r="I95" s="209">
        <f t="shared" si="8"/>
        <v>0</v>
      </c>
      <c r="L95" s="207"/>
      <c r="M95" s="149"/>
      <c r="N95" s="149"/>
    </row>
    <row r="96" spans="1:14" ht="15.75" x14ac:dyDescent="0.2">
      <c r="A96" s="173" t="s">
        <v>265</v>
      </c>
      <c r="B96" s="174" t="s">
        <v>442</v>
      </c>
      <c r="C96" s="175">
        <v>1666000</v>
      </c>
      <c r="D96" s="175">
        <v>0</v>
      </c>
      <c r="E96" s="175">
        <v>0</v>
      </c>
      <c r="F96" s="176">
        <f t="shared" si="6"/>
        <v>1666000</v>
      </c>
      <c r="G96" s="177">
        <v>0</v>
      </c>
      <c r="H96" s="177">
        <f t="shared" si="9"/>
        <v>1666000</v>
      </c>
      <c r="I96" s="209">
        <f t="shared" si="8"/>
        <v>0</v>
      </c>
      <c r="L96" s="207"/>
      <c r="M96" s="149"/>
      <c r="N96" s="149"/>
    </row>
    <row r="97" spans="1:14" ht="15.75" x14ac:dyDescent="0.2">
      <c r="A97" s="173" t="s">
        <v>266</v>
      </c>
      <c r="B97" s="174" t="s">
        <v>443</v>
      </c>
      <c r="C97" s="175">
        <v>32336440</v>
      </c>
      <c r="D97" s="175">
        <v>0</v>
      </c>
      <c r="E97" s="175">
        <v>0</v>
      </c>
      <c r="F97" s="176">
        <f t="shared" si="6"/>
        <v>32336440</v>
      </c>
      <c r="G97" s="177">
        <v>0</v>
      </c>
      <c r="H97" s="177">
        <f t="shared" si="9"/>
        <v>32336440</v>
      </c>
      <c r="I97" s="209">
        <f t="shared" si="8"/>
        <v>0</v>
      </c>
      <c r="L97" s="207"/>
      <c r="M97" s="149"/>
      <c r="N97" s="149"/>
    </row>
    <row r="98" spans="1:14" ht="15.75" x14ac:dyDescent="0.2">
      <c r="A98" s="173" t="s">
        <v>267</v>
      </c>
      <c r="B98" s="174" t="s">
        <v>444</v>
      </c>
      <c r="C98" s="175">
        <v>0</v>
      </c>
      <c r="D98" s="175">
        <v>0</v>
      </c>
      <c r="E98" s="175">
        <v>0</v>
      </c>
      <c r="F98" s="176">
        <f t="shared" si="6"/>
        <v>0</v>
      </c>
      <c r="G98" s="177">
        <v>0</v>
      </c>
      <c r="H98" s="177">
        <f t="shared" si="9"/>
        <v>0</v>
      </c>
      <c r="I98" s="209">
        <f t="shared" si="8"/>
        <v>0</v>
      </c>
      <c r="J98" s="178" t="str">
        <f>IF((F98)&lt;=(F89*5%),IF((((F98)=0)),("-"),("CORRECTO")),"ERROR")</f>
        <v>-</v>
      </c>
      <c r="K98" s="179" t="str">
        <f>J98</f>
        <v>-</v>
      </c>
      <c r="L98" s="207"/>
      <c r="M98" s="149"/>
      <c r="N98" s="149"/>
    </row>
    <row r="99" spans="1:14" ht="15.75" x14ac:dyDescent="0.2">
      <c r="A99" s="196" t="s">
        <v>268</v>
      </c>
      <c r="B99" s="197" t="s">
        <v>445</v>
      </c>
      <c r="C99" s="198">
        <f>SUM(C100:C105)</f>
        <v>3781672</v>
      </c>
      <c r="D99" s="198">
        <f>SUM(D100:D105)</f>
        <v>0</v>
      </c>
      <c r="E99" s="198">
        <f>SUM(E100:E105)</f>
        <v>0</v>
      </c>
      <c r="F99" s="198">
        <f t="shared" si="6"/>
        <v>3781672</v>
      </c>
      <c r="G99" s="198">
        <f>SUM(G100:G105)</f>
        <v>0</v>
      </c>
      <c r="H99" s="198">
        <f>SUM(H100:H105)</f>
        <v>3781672</v>
      </c>
      <c r="I99" s="209">
        <f t="shared" si="8"/>
        <v>0</v>
      </c>
      <c r="L99" s="207"/>
      <c r="M99" s="149"/>
      <c r="N99" s="149"/>
    </row>
    <row r="100" spans="1:14" ht="15.75" x14ac:dyDescent="0.2">
      <c r="A100" s="173" t="s">
        <v>270</v>
      </c>
      <c r="B100" s="174" t="s">
        <v>271</v>
      </c>
      <c r="C100" s="175">
        <v>0</v>
      </c>
      <c r="D100" s="175">
        <v>0</v>
      </c>
      <c r="E100" s="175">
        <v>0</v>
      </c>
      <c r="F100" s="176">
        <f t="shared" si="6"/>
        <v>0</v>
      </c>
      <c r="G100" s="177">
        <v>0</v>
      </c>
      <c r="H100" s="177">
        <f t="shared" ref="H100:H105" si="10">F100</f>
        <v>0</v>
      </c>
      <c r="I100" s="209">
        <f t="shared" si="8"/>
        <v>0</v>
      </c>
      <c r="L100" s="207"/>
      <c r="M100" s="149"/>
      <c r="N100" s="149"/>
    </row>
    <row r="101" spans="1:14" ht="15.75" x14ac:dyDescent="0.2">
      <c r="A101" s="173" t="s">
        <v>272</v>
      </c>
      <c r="B101" s="174" t="s">
        <v>446</v>
      </c>
      <c r="C101" s="175">
        <v>3781672</v>
      </c>
      <c r="D101" s="175">
        <v>0</v>
      </c>
      <c r="E101" s="175">
        <v>0</v>
      </c>
      <c r="F101" s="176">
        <f t="shared" si="6"/>
        <v>3781672</v>
      </c>
      <c r="G101" s="177">
        <v>0</v>
      </c>
      <c r="H101" s="177">
        <f t="shared" si="10"/>
        <v>3781672</v>
      </c>
      <c r="I101" s="209">
        <f t="shared" si="8"/>
        <v>0</v>
      </c>
      <c r="L101" s="207"/>
      <c r="M101" s="149"/>
      <c r="N101" s="149"/>
    </row>
    <row r="102" spans="1:14" ht="15.75" x14ac:dyDescent="0.2">
      <c r="A102" s="173" t="s">
        <v>273</v>
      </c>
      <c r="B102" s="174" t="s">
        <v>274</v>
      </c>
      <c r="C102" s="175">
        <v>0</v>
      </c>
      <c r="D102" s="175">
        <v>0</v>
      </c>
      <c r="E102" s="175">
        <v>0</v>
      </c>
      <c r="F102" s="176">
        <f t="shared" si="6"/>
        <v>0</v>
      </c>
      <c r="G102" s="177">
        <v>0</v>
      </c>
      <c r="H102" s="177">
        <f t="shared" si="10"/>
        <v>0</v>
      </c>
      <c r="I102" s="209">
        <f t="shared" si="8"/>
        <v>0</v>
      </c>
      <c r="L102" s="207"/>
      <c r="M102" s="149"/>
      <c r="N102" s="149"/>
    </row>
    <row r="103" spans="1:14" ht="15.75" x14ac:dyDescent="0.2">
      <c r="A103" s="173" t="s">
        <v>275</v>
      </c>
      <c r="B103" s="174" t="s">
        <v>276</v>
      </c>
      <c r="C103" s="175">
        <v>0</v>
      </c>
      <c r="D103" s="175">
        <v>0</v>
      </c>
      <c r="E103" s="175">
        <v>0</v>
      </c>
      <c r="F103" s="176">
        <f t="shared" si="6"/>
        <v>0</v>
      </c>
      <c r="G103" s="177">
        <v>0</v>
      </c>
      <c r="H103" s="177">
        <f t="shared" si="10"/>
        <v>0</v>
      </c>
      <c r="I103" s="209">
        <f t="shared" si="8"/>
        <v>0</v>
      </c>
      <c r="L103" s="207"/>
      <c r="M103" s="149"/>
      <c r="N103" s="149"/>
    </row>
    <row r="104" spans="1:14" ht="15.75" x14ac:dyDescent="0.2">
      <c r="A104" s="173" t="s">
        <v>277</v>
      </c>
      <c r="B104" s="174" t="s">
        <v>278</v>
      </c>
      <c r="C104" s="175">
        <v>0</v>
      </c>
      <c r="D104" s="175">
        <v>0</v>
      </c>
      <c r="E104" s="175">
        <v>0</v>
      </c>
      <c r="F104" s="176">
        <f t="shared" si="6"/>
        <v>0</v>
      </c>
      <c r="G104" s="177">
        <v>0</v>
      </c>
      <c r="H104" s="177">
        <f t="shared" si="10"/>
        <v>0</v>
      </c>
      <c r="I104" s="209">
        <f t="shared" si="8"/>
        <v>0</v>
      </c>
      <c r="L104" s="207"/>
      <c r="M104" s="149"/>
      <c r="N104" s="149"/>
    </row>
    <row r="105" spans="1:14" ht="15.75" x14ac:dyDescent="0.2">
      <c r="A105" s="173" t="s">
        <v>279</v>
      </c>
      <c r="B105" s="174" t="s">
        <v>280</v>
      </c>
      <c r="C105" s="175">
        <v>0</v>
      </c>
      <c r="D105" s="175">
        <v>0</v>
      </c>
      <c r="E105" s="175">
        <v>0</v>
      </c>
      <c r="F105" s="176">
        <f t="shared" si="6"/>
        <v>0</v>
      </c>
      <c r="G105" s="177">
        <v>0</v>
      </c>
      <c r="H105" s="177">
        <f t="shared" si="10"/>
        <v>0</v>
      </c>
      <c r="I105" s="209">
        <f t="shared" si="8"/>
        <v>0</v>
      </c>
      <c r="J105" s="178" t="str">
        <f>IF((F105)&lt;=(F99*5%),IF((((F105)=0)),("-"),("CORRECTO")),"ERROR")</f>
        <v>-</v>
      </c>
      <c r="K105" s="179" t="str">
        <f>J105</f>
        <v>-</v>
      </c>
      <c r="L105" s="207"/>
      <c r="M105" s="149"/>
      <c r="N105" s="149"/>
    </row>
    <row r="106" spans="1:14" ht="15.75" x14ac:dyDescent="0.2">
      <c r="A106" s="196" t="s">
        <v>281</v>
      </c>
      <c r="B106" s="197" t="s">
        <v>447</v>
      </c>
      <c r="C106" s="198">
        <f>SUM(C107:C109)</f>
        <v>142221924</v>
      </c>
      <c r="D106" s="198">
        <f>SUM(D107:D109)</f>
        <v>0</v>
      </c>
      <c r="E106" s="198">
        <f>SUM(E107:E109)</f>
        <v>0</v>
      </c>
      <c r="F106" s="198">
        <f t="shared" si="6"/>
        <v>142221924</v>
      </c>
      <c r="G106" s="198">
        <f>SUM(G107:G109)</f>
        <v>0</v>
      </c>
      <c r="H106" s="198">
        <f>SUM(H107:H109)</f>
        <v>142221924</v>
      </c>
      <c r="I106" s="209">
        <f t="shared" si="8"/>
        <v>0</v>
      </c>
      <c r="L106" s="207"/>
      <c r="M106" s="149"/>
      <c r="N106" s="149"/>
    </row>
    <row r="107" spans="1:14" ht="15.75" x14ac:dyDescent="0.2">
      <c r="A107" s="173" t="s">
        <v>282</v>
      </c>
      <c r="B107" s="174" t="s">
        <v>448</v>
      </c>
      <c r="C107" s="175">
        <v>130037308</v>
      </c>
      <c r="D107" s="175">
        <v>0</v>
      </c>
      <c r="E107" s="175">
        <v>0</v>
      </c>
      <c r="F107" s="176">
        <f t="shared" si="6"/>
        <v>130037308</v>
      </c>
      <c r="G107" s="177">
        <v>0</v>
      </c>
      <c r="H107" s="177">
        <f>F107</f>
        <v>130037308</v>
      </c>
      <c r="I107" s="209">
        <f t="shared" si="8"/>
        <v>0</v>
      </c>
      <c r="L107" s="207"/>
      <c r="M107" s="149"/>
      <c r="N107" s="149"/>
    </row>
    <row r="108" spans="1:14" ht="15.75" x14ac:dyDescent="0.2">
      <c r="A108" s="173" t="s">
        <v>283</v>
      </c>
      <c r="B108" s="174" t="s">
        <v>449</v>
      </c>
      <c r="C108" s="175">
        <v>12184616</v>
      </c>
      <c r="D108" s="175">
        <v>0</v>
      </c>
      <c r="E108" s="175">
        <v>0</v>
      </c>
      <c r="F108" s="176">
        <f t="shared" si="6"/>
        <v>12184616</v>
      </c>
      <c r="G108" s="177">
        <v>0</v>
      </c>
      <c r="H108" s="177">
        <f>F108</f>
        <v>12184616</v>
      </c>
      <c r="I108" s="209">
        <f t="shared" si="8"/>
        <v>0</v>
      </c>
      <c r="L108" s="207"/>
      <c r="M108" s="149"/>
      <c r="N108" s="149"/>
    </row>
    <row r="109" spans="1:14" ht="15.75" x14ac:dyDescent="0.2">
      <c r="A109" s="173" t="s">
        <v>284</v>
      </c>
      <c r="B109" s="174" t="s">
        <v>450</v>
      </c>
      <c r="C109" s="175">
        <v>0</v>
      </c>
      <c r="D109" s="175">
        <v>0</v>
      </c>
      <c r="E109" s="175">
        <v>0</v>
      </c>
      <c r="F109" s="176">
        <f t="shared" si="6"/>
        <v>0</v>
      </c>
      <c r="G109" s="177">
        <v>0</v>
      </c>
      <c r="H109" s="177">
        <f>F109</f>
        <v>0</v>
      </c>
      <c r="I109" s="209">
        <f t="shared" si="8"/>
        <v>0</v>
      </c>
      <c r="J109" s="178" t="str">
        <f>IF((F109)&lt;=(F106*5%),IF((((F109)=0)),("-"),("CORRECTO")),"ERROR")</f>
        <v>-</v>
      </c>
      <c r="K109" s="179" t="str">
        <f>J109</f>
        <v>-</v>
      </c>
      <c r="L109" s="207"/>
      <c r="M109" s="149"/>
      <c r="N109" s="149"/>
    </row>
    <row r="110" spans="1:14" ht="15.75" x14ac:dyDescent="0.2">
      <c r="A110" s="196" t="s">
        <v>285</v>
      </c>
      <c r="B110" s="197" t="s">
        <v>451</v>
      </c>
      <c r="C110" s="198">
        <f>SUM(C111:C114)</f>
        <v>116046153</v>
      </c>
      <c r="D110" s="198">
        <f>SUM(D111:D114)</f>
        <v>0</v>
      </c>
      <c r="E110" s="198">
        <f>SUM(E111:E114)</f>
        <v>0</v>
      </c>
      <c r="F110" s="198">
        <f t="shared" si="6"/>
        <v>116046153</v>
      </c>
      <c r="G110" s="198">
        <f>SUM(G111:G114)</f>
        <v>0</v>
      </c>
      <c r="H110" s="198">
        <f>SUM(H111:H114)</f>
        <v>116046153</v>
      </c>
      <c r="I110" s="209">
        <f t="shared" si="8"/>
        <v>0</v>
      </c>
      <c r="L110" s="207"/>
      <c r="M110" s="149"/>
      <c r="N110" s="149"/>
    </row>
    <row r="111" spans="1:14" ht="15.75" x14ac:dyDescent="0.2">
      <c r="A111" s="173" t="s">
        <v>286</v>
      </c>
      <c r="B111" s="174" t="s">
        <v>452</v>
      </c>
      <c r="C111" s="175">
        <v>0</v>
      </c>
      <c r="D111" s="175">
        <v>0</v>
      </c>
      <c r="E111" s="175">
        <v>0</v>
      </c>
      <c r="F111" s="176">
        <f t="shared" si="6"/>
        <v>0</v>
      </c>
      <c r="G111" s="177">
        <v>0</v>
      </c>
      <c r="H111" s="177">
        <f>F111</f>
        <v>0</v>
      </c>
      <c r="I111" s="209">
        <f t="shared" si="8"/>
        <v>0</v>
      </c>
      <c r="L111" s="207"/>
      <c r="M111" s="149"/>
      <c r="N111" s="149"/>
    </row>
    <row r="112" spans="1:14" ht="15.75" x14ac:dyDescent="0.2">
      <c r="A112" s="173" t="s">
        <v>287</v>
      </c>
      <c r="B112" s="174" t="s">
        <v>453</v>
      </c>
      <c r="C112" s="175">
        <v>116046153</v>
      </c>
      <c r="D112" s="175">
        <v>0</v>
      </c>
      <c r="E112" s="175">
        <v>0</v>
      </c>
      <c r="F112" s="176">
        <f t="shared" si="6"/>
        <v>116046153</v>
      </c>
      <c r="G112" s="177">
        <v>0</v>
      </c>
      <c r="H112" s="177">
        <f>F112</f>
        <v>116046153</v>
      </c>
      <c r="I112" s="209">
        <f t="shared" si="8"/>
        <v>0</v>
      </c>
      <c r="L112" s="207"/>
      <c r="M112" s="149"/>
      <c r="N112" s="149"/>
    </row>
    <row r="113" spans="1:14" ht="15.75" x14ac:dyDescent="0.2">
      <c r="A113" s="173" t="s">
        <v>288</v>
      </c>
      <c r="B113" s="174" t="s">
        <v>289</v>
      </c>
      <c r="C113" s="175">
        <v>0</v>
      </c>
      <c r="D113" s="175">
        <v>0</v>
      </c>
      <c r="E113" s="175">
        <v>0</v>
      </c>
      <c r="F113" s="176">
        <f t="shared" si="6"/>
        <v>0</v>
      </c>
      <c r="G113" s="177">
        <v>0</v>
      </c>
      <c r="H113" s="177">
        <f>F113</f>
        <v>0</v>
      </c>
      <c r="I113" s="209">
        <f t="shared" si="8"/>
        <v>0</v>
      </c>
      <c r="L113" s="207"/>
      <c r="M113" s="149"/>
      <c r="N113" s="149"/>
    </row>
    <row r="114" spans="1:14" ht="15.75" x14ac:dyDescent="0.2">
      <c r="A114" s="173" t="s">
        <v>290</v>
      </c>
      <c r="B114" s="174" t="s">
        <v>291</v>
      </c>
      <c r="C114" s="175">
        <v>0</v>
      </c>
      <c r="D114" s="175">
        <v>0</v>
      </c>
      <c r="E114" s="175">
        <v>0</v>
      </c>
      <c r="F114" s="176">
        <f t="shared" si="6"/>
        <v>0</v>
      </c>
      <c r="G114" s="177">
        <v>0</v>
      </c>
      <c r="H114" s="177">
        <f>F114</f>
        <v>0</v>
      </c>
      <c r="I114" s="209">
        <f t="shared" si="8"/>
        <v>0</v>
      </c>
      <c r="J114" s="178" t="str">
        <f>IF((F114)&lt;=(F110*5%),IF((((F114)=0)),("-"),("CORRECTO")),"ERROR")</f>
        <v>-</v>
      </c>
      <c r="K114" s="179" t="str">
        <f>J114</f>
        <v>-</v>
      </c>
      <c r="L114" s="207"/>
      <c r="M114" s="149"/>
      <c r="N114" s="149"/>
    </row>
    <row r="115" spans="1:14" ht="15.75" x14ac:dyDescent="0.2">
      <c r="A115" s="196" t="s">
        <v>292</v>
      </c>
      <c r="B115" s="197" t="s">
        <v>454</v>
      </c>
      <c r="C115" s="198">
        <f>SUM(C116:C118)</f>
        <v>0</v>
      </c>
      <c r="D115" s="198">
        <f>SUM(D116:D118)</f>
        <v>0</v>
      </c>
      <c r="E115" s="198">
        <f>SUM(E116:E118)</f>
        <v>0</v>
      </c>
      <c r="F115" s="198">
        <f t="shared" si="6"/>
        <v>0</v>
      </c>
      <c r="G115" s="198">
        <f>SUM(G116:G118)</f>
        <v>0</v>
      </c>
      <c r="H115" s="198">
        <f>SUM(H116:H118)</f>
        <v>0</v>
      </c>
      <c r="I115" s="209">
        <f t="shared" si="8"/>
        <v>0</v>
      </c>
      <c r="L115" s="207"/>
      <c r="M115" s="149"/>
      <c r="N115" s="149"/>
    </row>
    <row r="116" spans="1:14" ht="15.75" x14ac:dyDescent="0.2">
      <c r="A116" s="173" t="s">
        <v>293</v>
      </c>
      <c r="B116" s="174" t="s">
        <v>131</v>
      </c>
      <c r="C116" s="175">
        <v>0</v>
      </c>
      <c r="D116" s="175">
        <v>0</v>
      </c>
      <c r="E116" s="175">
        <v>0</v>
      </c>
      <c r="F116" s="176">
        <f t="shared" si="6"/>
        <v>0</v>
      </c>
      <c r="G116" s="177">
        <v>0</v>
      </c>
      <c r="H116" s="177">
        <f>F116</f>
        <v>0</v>
      </c>
      <c r="I116" s="209">
        <f t="shared" si="8"/>
        <v>0</v>
      </c>
      <c r="L116" s="207"/>
      <c r="M116" s="149"/>
      <c r="N116" s="149"/>
    </row>
    <row r="117" spans="1:14" ht="15.75" x14ac:dyDescent="0.2">
      <c r="A117" s="173" t="s">
        <v>294</v>
      </c>
      <c r="B117" s="174" t="s">
        <v>295</v>
      </c>
      <c r="C117" s="175">
        <v>0</v>
      </c>
      <c r="D117" s="175">
        <v>0</v>
      </c>
      <c r="E117" s="175">
        <v>0</v>
      </c>
      <c r="F117" s="176">
        <f t="shared" si="6"/>
        <v>0</v>
      </c>
      <c r="G117" s="177">
        <v>0</v>
      </c>
      <c r="H117" s="177">
        <f>F117</f>
        <v>0</v>
      </c>
      <c r="I117" s="209">
        <f t="shared" si="8"/>
        <v>0</v>
      </c>
      <c r="L117" s="207"/>
      <c r="M117" s="149"/>
      <c r="N117" s="149"/>
    </row>
    <row r="118" spans="1:14" ht="15.75" x14ac:dyDescent="0.2">
      <c r="A118" s="173" t="s">
        <v>296</v>
      </c>
      <c r="B118" s="174" t="s">
        <v>297</v>
      </c>
      <c r="C118" s="175">
        <v>0</v>
      </c>
      <c r="D118" s="175">
        <v>0</v>
      </c>
      <c r="E118" s="175">
        <v>0</v>
      </c>
      <c r="F118" s="176">
        <f t="shared" si="6"/>
        <v>0</v>
      </c>
      <c r="G118" s="177">
        <v>0</v>
      </c>
      <c r="H118" s="177">
        <f>F118</f>
        <v>0</v>
      </c>
      <c r="I118" s="209">
        <f t="shared" si="8"/>
        <v>0</v>
      </c>
      <c r="L118" s="207"/>
      <c r="M118" s="149"/>
      <c r="N118" s="149"/>
    </row>
    <row r="119" spans="1:14" ht="15.75" x14ac:dyDescent="0.2">
      <c r="A119" s="196" t="s">
        <v>298</v>
      </c>
      <c r="B119" s="197" t="s">
        <v>455</v>
      </c>
      <c r="C119" s="198">
        <f>SUM(C120:C126)</f>
        <v>7172700</v>
      </c>
      <c r="D119" s="198">
        <f>SUM(D120:D126)</f>
        <v>0</v>
      </c>
      <c r="E119" s="198">
        <f>SUM(E120:E126)</f>
        <v>0</v>
      </c>
      <c r="F119" s="198">
        <f t="shared" si="6"/>
        <v>7172700</v>
      </c>
      <c r="G119" s="198">
        <f>SUM(G120:G126)</f>
        <v>0</v>
      </c>
      <c r="H119" s="198">
        <f>SUM(H120:H126)</f>
        <v>7172700</v>
      </c>
      <c r="I119" s="209">
        <f t="shared" si="8"/>
        <v>0</v>
      </c>
      <c r="L119" s="207"/>
      <c r="M119" s="149"/>
      <c r="N119" s="149"/>
    </row>
    <row r="120" spans="1:14" ht="15.75" x14ac:dyDescent="0.2">
      <c r="A120" s="173" t="s">
        <v>299</v>
      </c>
      <c r="B120" s="174" t="s">
        <v>300</v>
      </c>
      <c r="C120" s="175">
        <v>0</v>
      </c>
      <c r="D120" s="175">
        <v>0</v>
      </c>
      <c r="E120" s="175">
        <v>0</v>
      </c>
      <c r="F120" s="176">
        <f t="shared" si="6"/>
        <v>0</v>
      </c>
      <c r="G120" s="177">
        <v>0</v>
      </c>
      <c r="H120" s="177">
        <f t="shared" ref="H120:H126" si="11">F120</f>
        <v>0</v>
      </c>
      <c r="I120" s="209">
        <f t="shared" si="8"/>
        <v>0</v>
      </c>
      <c r="L120" s="207"/>
      <c r="M120" s="149"/>
      <c r="N120" s="149"/>
    </row>
    <row r="121" spans="1:14" ht="15.75" x14ac:dyDescent="0.2">
      <c r="A121" s="173" t="s">
        <v>301</v>
      </c>
      <c r="B121" s="174" t="s">
        <v>302</v>
      </c>
      <c r="C121" s="175">
        <v>7172700</v>
      </c>
      <c r="D121" s="175">
        <v>0</v>
      </c>
      <c r="E121" s="175">
        <v>0</v>
      </c>
      <c r="F121" s="176">
        <f t="shared" si="6"/>
        <v>7172700</v>
      </c>
      <c r="G121" s="177">
        <v>0</v>
      </c>
      <c r="H121" s="177">
        <f t="shared" si="11"/>
        <v>7172700</v>
      </c>
      <c r="I121" s="209">
        <f t="shared" si="8"/>
        <v>0</v>
      </c>
      <c r="L121" s="207"/>
      <c r="M121" s="149"/>
      <c r="N121" s="149"/>
    </row>
    <row r="122" spans="1:14" ht="15.75" x14ac:dyDescent="0.2">
      <c r="A122" s="173" t="s">
        <v>303</v>
      </c>
      <c r="B122" s="174" t="s">
        <v>304</v>
      </c>
      <c r="C122" s="12">
        <v>0</v>
      </c>
      <c r="D122" s="175">
        <v>0</v>
      </c>
      <c r="E122" s="175">
        <v>0</v>
      </c>
      <c r="F122" s="176">
        <f t="shared" si="6"/>
        <v>0</v>
      </c>
      <c r="G122" s="177">
        <v>0</v>
      </c>
      <c r="H122" s="177">
        <f t="shared" si="11"/>
        <v>0</v>
      </c>
      <c r="I122" s="209">
        <f t="shared" si="8"/>
        <v>0</v>
      </c>
      <c r="L122" s="207"/>
      <c r="M122" s="149"/>
      <c r="N122" s="149"/>
    </row>
    <row r="123" spans="1:14" ht="15.75" x14ac:dyDescent="0.2">
      <c r="A123" s="173" t="s">
        <v>305</v>
      </c>
      <c r="B123" s="174" t="s">
        <v>306</v>
      </c>
      <c r="C123" s="175">
        <v>0</v>
      </c>
      <c r="D123" s="175">
        <v>0</v>
      </c>
      <c r="E123" s="175">
        <v>0</v>
      </c>
      <c r="F123" s="176">
        <f t="shared" si="6"/>
        <v>0</v>
      </c>
      <c r="G123" s="177">
        <v>0</v>
      </c>
      <c r="H123" s="177">
        <f t="shared" si="11"/>
        <v>0</v>
      </c>
      <c r="I123" s="209">
        <f t="shared" si="8"/>
        <v>0</v>
      </c>
      <c r="L123" s="207"/>
      <c r="M123" s="149"/>
      <c r="N123" s="149"/>
    </row>
    <row r="124" spans="1:14" ht="15.75" x14ac:dyDescent="0.2">
      <c r="A124" s="173" t="s">
        <v>307</v>
      </c>
      <c r="B124" s="174" t="s">
        <v>308</v>
      </c>
      <c r="C124" s="175">
        <v>0</v>
      </c>
      <c r="D124" s="175">
        <v>0</v>
      </c>
      <c r="E124" s="175">
        <v>0</v>
      </c>
      <c r="F124" s="176">
        <f t="shared" si="6"/>
        <v>0</v>
      </c>
      <c r="G124" s="177">
        <v>0</v>
      </c>
      <c r="H124" s="177">
        <f t="shared" si="11"/>
        <v>0</v>
      </c>
      <c r="I124" s="209">
        <f t="shared" si="8"/>
        <v>0</v>
      </c>
      <c r="L124" s="207"/>
      <c r="M124" s="149"/>
      <c r="N124" s="149"/>
    </row>
    <row r="125" spans="1:14" ht="15.75" x14ac:dyDescent="0.2">
      <c r="A125" s="173" t="s">
        <v>309</v>
      </c>
      <c r="B125" s="174" t="s">
        <v>310</v>
      </c>
      <c r="C125" s="175">
        <v>0</v>
      </c>
      <c r="D125" s="175">
        <v>0</v>
      </c>
      <c r="E125" s="175">
        <v>0</v>
      </c>
      <c r="F125" s="176">
        <f t="shared" si="6"/>
        <v>0</v>
      </c>
      <c r="G125" s="177">
        <v>0</v>
      </c>
      <c r="H125" s="177">
        <f t="shared" si="11"/>
        <v>0</v>
      </c>
      <c r="I125" s="209">
        <f t="shared" si="8"/>
        <v>0</v>
      </c>
      <c r="L125" s="207"/>
      <c r="M125" s="149"/>
      <c r="N125" s="149"/>
    </row>
    <row r="126" spans="1:14" ht="15.75" x14ac:dyDescent="0.2">
      <c r="A126" s="173" t="s">
        <v>311</v>
      </c>
      <c r="B126" s="174" t="s">
        <v>456</v>
      </c>
      <c r="C126" s="175">
        <v>0</v>
      </c>
      <c r="D126" s="175">
        <v>0</v>
      </c>
      <c r="E126" s="175">
        <v>0</v>
      </c>
      <c r="F126" s="176">
        <f t="shared" si="6"/>
        <v>0</v>
      </c>
      <c r="G126" s="177">
        <v>0</v>
      </c>
      <c r="H126" s="177">
        <f t="shared" si="11"/>
        <v>0</v>
      </c>
      <c r="I126" s="209">
        <f t="shared" si="8"/>
        <v>0</v>
      </c>
      <c r="J126" s="178" t="str">
        <f>IF((F126)&lt;=(F119*5%),IF((((F126)=0)),("-"),("CORRECTO")),"ERROR")</f>
        <v>-</v>
      </c>
      <c r="K126" s="179" t="str">
        <f>J126</f>
        <v>-</v>
      </c>
      <c r="L126" s="207"/>
      <c r="M126" s="149"/>
      <c r="N126" s="149"/>
    </row>
    <row r="127" spans="1:14" ht="15.75" x14ac:dyDescent="0.2">
      <c r="A127" s="196" t="s">
        <v>601</v>
      </c>
      <c r="B127" s="197" t="s">
        <v>138</v>
      </c>
      <c r="C127" s="198">
        <f t="shared" ref="C127:E127" si="12">SUM(C128:C130)</f>
        <v>0</v>
      </c>
      <c r="D127" s="198">
        <f t="shared" si="12"/>
        <v>0</v>
      </c>
      <c r="E127" s="198">
        <f t="shared" si="12"/>
        <v>0</v>
      </c>
      <c r="F127" s="198">
        <f t="shared" ref="F127:H127" si="13">SUM(F128:F130)</f>
        <v>0</v>
      </c>
      <c r="G127" s="198">
        <f t="shared" si="13"/>
        <v>0</v>
      </c>
      <c r="H127" s="198">
        <f t="shared" si="13"/>
        <v>0</v>
      </c>
      <c r="I127" s="209">
        <f>F127-G127-H127</f>
        <v>0</v>
      </c>
      <c r="J127" s="178"/>
      <c r="K127" s="201"/>
      <c r="L127" s="207"/>
      <c r="M127" s="149"/>
      <c r="N127" s="149"/>
    </row>
    <row r="128" spans="1:14" ht="15.75" x14ac:dyDescent="0.2">
      <c r="A128" s="173" t="s">
        <v>719</v>
      </c>
      <c r="B128" s="174" t="s">
        <v>720</v>
      </c>
      <c r="C128" s="175">
        <v>0</v>
      </c>
      <c r="D128" s="175">
        <v>0</v>
      </c>
      <c r="E128" s="175">
        <v>0</v>
      </c>
      <c r="F128" s="176">
        <f>C128+D128-E128</f>
        <v>0</v>
      </c>
      <c r="G128" s="177">
        <v>0</v>
      </c>
      <c r="H128" s="177">
        <f>F128</f>
        <v>0</v>
      </c>
      <c r="I128" s="209">
        <f>F128-G128-H128</f>
        <v>0</v>
      </c>
      <c r="J128" s="178"/>
      <c r="K128" s="201"/>
      <c r="L128" s="207"/>
      <c r="M128" s="149"/>
      <c r="N128" s="149"/>
    </row>
    <row r="129" spans="1:14" ht="15.75" x14ac:dyDescent="0.2">
      <c r="A129" s="173" t="s">
        <v>613</v>
      </c>
      <c r="B129" s="174" t="s">
        <v>602</v>
      </c>
      <c r="C129" s="175">
        <v>0</v>
      </c>
      <c r="D129" s="175">
        <v>0</v>
      </c>
      <c r="E129" s="175">
        <v>0</v>
      </c>
      <c r="F129" s="176">
        <f>C129+D129-E129</f>
        <v>0</v>
      </c>
      <c r="G129" s="177">
        <v>0</v>
      </c>
      <c r="H129" s="177">
        <f>F129</f>
        <v>0</v>
      </c>
      <c r="I129" s="209">
        <f>F129-G129-H129</f>
        <v>0</v>
      </c>
      <c r="J129" s="178"/>
      <c r="K129" s="201"/>
      <c r="L129" s="207"/>
      <c r="M129" s="149"/>
      <c r="N129" s="149"/>
    </row>
    <row r="130" spans="1:14" ht="15.75" x14ac:dyDescent="0.2">
      <c r="A130" s="173" t="s">
        <v>614</v>
      </c>
      <c r="B130" s="174" t="s">
        <v>459</v>
      </c>
      <c r="C130" s="175">
        <v>0</v>
      </c>
      <c r="D130" s="175">
        <v>0</v>
      </c>
      <c r="E130" s="175">
        <v>0</v>
      </c>
      <c r="F130" s="176">
        <f>C130+D130-E130</f>
        <v>0</v>
      </c>
      <c r="G130" s="177">
        <v>0</v>
      </c>
      <c r="H130" s="177">
        <f>F130</f>
        <v>0</v>
      </c>
      <c r="I130" s="209">
        <f>F130-G130-H130</f>
        <v>0</v>
      </c>
      <c r="J130" s="178"/>
      <c r="K130" s="201"/>
      <c r="L130" s="207"/>
      <c r="M130" s="149"/>
      <c r="N130" s="149"/>
    </row>
    <row r="131" spans="1:14" ht="15.75" x14ac:dyDescent="0.2">
      <c r="A131" s="196" t="s">
        <v>312</v>
      </c>
      <c r="B131" s="197" t="s">
        <v>133</v>
      </c>
      <c r="C131" s="198">
        <f>SUM(C132:C140)</f>
        <v>-169862275</v>
      </c>
      <c r="D131" s="198">
        <f>SUM(D132:D140)</f>
        <v>0</v>
      </c>
      <c r="E131" s="198">
        <f>SUM(E132:E140)</f>
        <v>3334673</v>
      </c>
      <c r="F131" s="198">
        <f t="shared" si="6"/>
        <v>-173196948</v>
      </c>
      <c r="G131" s="198">
        <f>SUM(G132:G140)</f>
        <v>0</v>
      </c>
      <c r="H131" s="198">
        <f>SUM(H132:H140)</f>
        <v>-173196948</v>
      </c>
      <c r="I131" s="209">
        <f t="shared" si="8"/>
        <v>0</v>
      </c>
      <c r="L131" s="207"/>
      <c r="M131" s="149"/>
      <c r="N131" s="149"/>
    </row>
    <row r="132" spans="1:14" ht="15.75" x14ac:dyDescent="0.2">
      <c r="A132" s="173" t="s">
        <v>313</v>
      </c>
      <c r="B132" s="174" t="s">
        <v>125</v>
      </c>
      <c r="C132" s="175">
        <v>0</v>
      </c>
      <c r="D132" s="175">
        <v>0</v>
      </c>
      <c r="E132" s="175">
        <v>0</v>
      </c>
      <c r="F132" s="176">
        <f t="shared" si="6"/>
        <v>0</v>
      </c>
      <c r="G132" s="177">
        <v>0</v>
      </c>
      <c r="H132" s="177">
        <f t="shared" ref="H132:H139" si="14">F132</f>
        <v>0</v>
      </c>
      <c r="I132" s="209">
        <f t="shared" si="8"/>
        <v>0</v>
      </c>
      <c r="L132" s="207"/>
      <c r="M132" s="149"/>
      <c r="N132" s="149"/>
    </row>
    <row r="133" spans="1:14" ht="15.75" x14ac:dyDescent="0.2">
      <c r="A133" s="173" t="s">
        <v>314</v>
      </c>
      <c r="B133" s="174" t="s">
        <v>210</v>
      </c>
      <c r="C133" s="175">
        <v>0</v>
      </c>
      <c r="D133" s="175">
        <v>0</v>
      </c>
      <c r="E133" s="175">
        <v>0</v>
      </c>
      <c r="F133" s="176">
        <f t="shared" si="6"/>
        <v>0</v>
      </c>
      <c r="G133" s="177">
        <v>0</v>
      </c>
      <c r="H133" s="177">
        <f t="shared" si="14"/>
        <v>0</v>
      </c>
      <c r="I133" s="209">
        <f t="shared" si="8"/>
        <v>0</v>
      </c>
      <c r="L133" s="207"/>
      <c r="M133" s="149"/>
      <c r="N133" s="149"/>
    </row>
    <row r="134" spans="1:14" ht="15.75" x14ac:dyDescent="0.2">
      <c r="A134" s="173" t="s">
        <v>315</v>
      </c>
      <c r="B134" s="174" t="s">
        <v>212</v>
      </c>
      <c r="C134" s="175">
        <v>0</v>
      </c>
      <c r="D134" s="175">
        <v>0</v>
      </c>
      <c r="E134" s="175">
        <v>0</v>
      </c>
      <c r="F134" s="176">
        <f t="shared" si="6"/>
        <v>0</v>
      </c>
      <c r="G134" s="177">
        <v>0</v>
      </c>
      <c r="H134" s="177">
        <f t="shared" si="14"/>
        <v>0</v>
      </c>
      <c r="I134" s="209">
        <f t="shared" si="8"/>
        <v>0</v>
      </c>
      <c r="L134" s="207"/>
      <c r="M134" s="149"/>
      <c r="N134" s="149"/>
    </row>
    <row r="135" spans="1:14" ht="15.75" x14ac:dyDescent="0.2">
      <c r="A135" s="173" t="s">
        <v>316</v>
      </c>
      <c r="B135" s="174" t="s">
        <v>134</v>
      </c>
      <c r="C135" s="175">
        <v>-41895237</v>
      </c>
      <c r="D135" s="175">
        <v>0</v>
      </c>
      <c r="E135" s="175">
        <v>400678</v>
      </c>
      <c r="F135" s="176">
        <f t="shared" si="6"/>
        <v>-42295915</v>
      </c>
      <c r="G135" s="177">
        <v>0</v>
      </c>
      <c r="H135" s="177">
        <f t="shared" si="14"/>
        <v>-42295915</v>
      </c>
      <c r="I135" s="209">
        <f t="shared" si="8"/>
        <v>0</v>
      </c>
      <c r="L135" s="207"/>
      <c r="M135" s="149"/>
      <c r="N135" s="149"/>
    </row>
    <row r="136" spans="1:14" ht="15.75" x14ac:dyDescent="0.2">
      <c r="A136" s="173" t="s">
        <v>317</v>
      </c>
      <c r="B136" s="174" t="s">
        <v>219</v>
      </c>
      <c r="C136" s="175">
        <v>-3781672</v>
      </c>
      <c r="D136" s="175">
        <v>0</v>
      </c>
      <c r="E136" s="175">
        <v>0</v>
      </c>
      <c r="F136" s="176">
        <f t="shared" si="6"/>
        <v>-3781672</v>
      </c>
      <c r="G136" s="177">
        <v>0</v>
      </c>
      <c r="H136" s="177">
        <f t="shared" si="14"/>
        <v>-3781672</v>
      </c>
      <c r="I136" s="209">
        <f t="shared" si="8"/>
        <v>0</v>
      </c>
      <c r="L136" s="207"/>
      <c r="M136" s="149"/>
      <c r="N136" s="149"/>
    </row>
    <row r="137" spans="1:14" ht="15.75" x14ac:dyDescent="0.2">
      <c r="A137" s="173" t="s">
        <v>318</v>
      </c>
      <c r="B137" s="174" t="s">
        <v>319</v>
      </c>
      <c r="C137" s="175">
        <v>-78632145</v>
      </c>
      <c r="D137" s="175">
        <v>0</v>
      </c>
      <c r="E137" s="175">
        <v>1212901</v>
      </c>
      <c r="F137" s="176">
        <f t="shared" si="6"/>
        <v>-79845046</v>
      </c>
      <c r="G137" s="177">
        <v>0</v>
      </c>
      <c r="H137" s="177">
        <f t="shared" si="14"/>
        <v>-79845046</v>
      </c>
      <c r="I137" s="209">
        <f t="shared" si="8"/>
        <v>0</v>
      </c>
      <c r="L137" s="207"/>
      <c r="M137" s="149"/>
      <c r="N137" s="149"/>
    </row>
    <row r="138" spans="1:14" ht="15.75" x14ac:dyDescent="0.2">
      <c r="A138" s="173" t="s">
        <v>320</v>
      </c>
      <c r="B138" s="174" t="s">
        <v>135</v>
      </c>
      <c r="C138" s="175">
        <v>-42374895</v>
      </c>
      <c r="D138" s="175">
        <v>0</v>
      </c>
      <c r="E138" s="175">
        <v>1655043</v>
      </c>
      <c r="F138" s="176">
        <f t="shared" si="6"/>
        <v>-44029938</v>
      </c>
      <c r="G138" s="177">
        <v>0</v>
      </c>
      <c r="H138" s="177">
        <f t="shared" si="14"/>
        <v>-44029938</v>
      </c>
      <c r="I138" s="209">
        <f t="shared" si="8"/>
        <v>0</v>
      </c>
      <c r="L138" s="207"/>
      <c r="M138" s="149"/>
      <c r="N138" s="149"/>
    </row>
    <row r="139" spans="1:14" ht="15.75" x14ac:dyDescent="0.2">
      <c r="A139" s="173" t="s">
        <v>321</v>
      </c>
      <c r="B139" s="174" t="s">
        <v>224</v>
      </c>
      <c r="C139" s="175">
        <v>0</v>
      </c>
      <c r="D139" s="175">
        <v>0</v>
      </c>
      <c r="E139" s="175">
        <v>0</v>
      </c>
      <c r="F139" s="176">
        <f t="shared" si="6"/>
        <v>0</v>
      </c>
      <c r="G139" s="177">
        <v>0</v>
      </c>
      <c r="H139" s="177">
        <f t="shared" si="14"/>
        <v>0</v>
      </c>
      <c r="I139" s="209">
        <f t="shared" si="8"/>
        <v>0</v>
      </c>
      <c r="L139" s="207"/>
      <c r="M139" s="149"/>
      <c r="N139" s="149"/>
    </row>
    <row r="140" spans="1:14" ht="15.75" x14ac:dyDescent="0.2">
      <c r="A140" s="173" t="s">
        <v>322</v>
      </c>
      <c r="B140" s="174" t="s">
        <v>222</v>
      </c>
      <c r="C140" s="175">
        <v>-3178326</v>
      </c>
      <c r="D140" s="175">
        <v>0</v>
      </c>
      <c r="E140" s="175">
        <v>66051</v>
      </c>
      <c r="F140" s="176">
        <f t="shared" si="6"/>
        <v>-3244377</v>
      </c>
      <c r="G140" s="177">
        <v>0</v>
      </c>
      <c r="H140" s="177">
        <f>+F140</f>
        <v>-3244377</v>
      </c>
      <c r="I140" s="209">
        <f t="shared" si="8"/>
        <v>0</v>
      </c>
      <c r="L140" s="207"/>
      <c r="M140" s="149"/>
      <c r="N140" s="149"/>
    </row>
    <row r="141" spans="1:14" ht="15.75" x14ac:dyDescent="0.2">
      <c r="A141" s="196" t="s">
        <v>323</v>
      </c>
      <c r="B141" s="197" t="s">
        <v>610</v>
      </c>
      <c r="C141" s="198">
        <f>SUM(C142:C147)</f>
        <v>0</v>
      </c>
      <c r="D141" s="198">
        <f>SUM(D142:D147)</f>
        <v>0</v>
      </c>
      <c r="E141" s="198">
        <f>SUM(E142:E147)</f>
        <v>0</v>
      </c>
      <c r="F141" s="198">
        <f t="shared" si="6"/>
        <v>0</v>
      </c>
      <c r="G141" s="198">
        <f>SUM(G142:G147)</f>
        <v>0</v>
      </c>
      <c r="H141" s="198">
        <f>SUM(H142:H147)</f>
        <v>0</v>
      </c>
      <c r="I141" s="209">
        <f t="shared" si="8"/>
        <v>0</v>
      </c>
      <c r="L141" s="207"/>
      <c r="M141" s="149"/>
      <c r="N141" s="149"/>
    </row>
    <row r="142" spans="1:14" x14ac:dyDescent="0.2">
      <c r="A142" s="199" t="s">
        <v>604</v>
      </c>
      <c r="B142" s="200" t="s">
        <v>134</v>
      </c>
      <c r="C142" s="22">
        <v>0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09">
        <f t="shared" si="8"/>
        <v>0</v>
      </c>
      <c r="L142" s="207"/>
      <c r="M142" s="149"/>
      <c r="N142" s="149"/>
    </row>
    <row r="143" spans="1:14" x14ac:dyDescent="0.2">
      <c r="A143" s="199" t="s">
        <v>605</v>
      </c>
      <c r="B143" s="200" t="s">
        <v>395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09">
        <f>F143-G143-H143</f>
        <v>0</v>
      </c>
      <c r="L143" s="207"/>
      <c r="M143" s="149"/>
      <c r="N143" s="149"/>
    </row>
    <row r="144" spans="1:14" x14ac:dyDescent="0.2">
      <c r="A144" s="199" t="s">
        <v>606</v>
      </c>
      <c r="B144" s="200" t="s">
        <v>319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09">
        <f>F144-G144-H144</f>
        <v>0</v>
      </c>
      <c r="L144" s="207"/>
      <c r="M144" s="149"/>
      <c r="N144" s="149"/>
    </row>
    <row r="145" spans="1:14" x14ac:dyDescent="0.2">
      <c r="A145" s="199" t="s">
        <v>607</v>
      </c>
      <c r="B145" s="200" t="s">
        <v>135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09">
        <f>F145-G145-H145</f>
        <v>0</v>
      </c>
      <c r="L145" s="207"/>
      <c r="M145" s="149"/>
      <c r="N145" s="149"/>
    </row>
    <row r="146" spans="1:14" x14ac:dyDescent="0.2">
      <c r="A146" s="199" t="s">
        <v>608</v>
      </c>
      <c r="B146" s="200" t="s">
        <v>222</v>
      </c>
      <c r="C146" s="22">
        <v>0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09">
        <f t="shared" ref="I146:I203" si="15">F146-G146-H146</f>
        <v>0</v>
      </c>
      <c r="L146" s="207"/>
      <c r="M146" s="149"/>
      <c r="N146" s="149"/>
    </row>
    <row r="147" spans="1:14" x14ac:dyDescent="0.2">
      <c r="A147" s="199" t="s">
        <v>609</v>
      </c>
      <c r="B147" s="200" t="s">
        <v>603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09">
        <f t="shared" si="15"/>
        <v>0</v>
      </c>
      <c r="L147" s="207"/>
      <c r="M147" s="149"/>
      <c r="N147" s="149"/>
    </row>
    <row r="148" spans="1:14" ht="15.75" x14ac:dyDescent="0.2">
      <c r="A148" s="191" t="s">
        <v>324</v>
      </c>
      <c r="B148" s="194" t="s">
        <v>136</v>
      </c>
      <c r="C148" s="195">
        <f>C149+C152+C155+C160+C164</f>
        <v>2436000</v>
      </c>
      <c r="D148" s="195">
        <f>D149+D152+D155+D160+D164</f>
        <v>0</v>
      </c>
      <c r="E148" s="195">
        <f>E149+E152+E155+E160+E164</f>
        <v>0</v>
      </c>
      <c r="F148" s="195">
        <f t="shared" ref="F148:F166" si="16">C148+D148-E148</f>
        <v>2436000</v>
      </c>
      <c r="G148" s="195">
        <f>G149+G152+G155+G160+G164</f>
        <v>0</v>
      </c>
      <c r="H148" s="195">
        <f>H149+H152+H155+H160+H164</f>
        <v>2436000</v>
      </c>
      <c r="I148" s="209">
        <f t="shared" si="15"/>
        <v>0</v>
      </c>
      <c r="L148" s="207"/>
      <c r="M148" s="149"/>
      <c r="N148" s="149"/>
    </row>
    <row r="149" spans="1:14" ht="15.75" x14ac:dyDescent="0.2">
      <c r="A149" s="196" t="s">
        <v>615</v>
      </c>
      <c r="B149" s="197" t="s">
        <v>116</v>
      </c>
      <c r="C149" s="198">
        <f>SUM(C150:C151)</f>
        <v>0</v>
      </c>
      <c r="D149" s="198">
        <f>SUM(D150:D151)</f>
        <v>0</v>
      </c>
      <c r="E149" s="198">
        <f>SUM(E150:E151)</f>
        <v>0</v>
      </c>
      <c r="F149" s="198">
        <f t="shared" si="16"/>
        <v>0</v>
      </c>
      <c r="G149" s="198">
        <f>SUM(G150:G151)</f>
        <v>0</v>
      </c>
      <c r="H149" s="198">
        <f>SUM(H150:H151)</f>
        <v>0</v>
      </c>
      <c r="I149" s="209">
        <f t="shared" si="15"/>
        <v>0</v>
      </c>
      <c r="L149" s="207"/>
      <c r="M149" s="149"/>
      <c r="N149" s="149"/>
    </row>
    <row r="150" spans="1:14" ht="15.75" x14ac:dyDescent="0.2">
      <c r="A150" s="199" t="s">
        <v>617</v>
      </c>
      <c r="B150" s="200" t="s">
        <v>616</v>
      </c>
      <c r="C150" s="175">
        <v>0</v>
      </c>
      <c r="D150" s="175">
        <v>0</v>
      </c>
      <c r="E150" s="175">
        <v>0</v>
      </c>
      <c r="F150" s="176">
        <f t="shared" si="16"/>
        <v>0</v>
      </c>
      <c r="G150" s="177">
        <f>F150</f>
        <v>0</v>
      </c>
      <c r="H150" s="177">
        <v>0</v>
      </c>
      <c r="I150" s="209">
        <f t="shared" si="15"/>
        <v>0</v>
      </c>
      <c r="L150" s="207"/>
      <c r="M150" s="149"/>
      <c r="N150" s="149"/>
    </row>
    <row r="151" spans="1:14" ht="15.75" x14ac:dyDescent="0.2">
      <c r="A151" s="199" t="s">
        <v>618</v>
      </c>
      <c r="B151" s="200" t="s">
        <v>198</v>
      </c>
      <c r="C151" s="175">
        <v>0</v>
      </c>
      <c r="D151" s="175">
        <v>0</v>
      </c>
      <c r="E151" s="175">
        <v>0</v>
      </c>
      <c r="F151" s="176">
        <f t="shared" si="16"/>
        <v>0</v>
      </c>
      <c r="G151" s="177">
        <f>F151</f>
        <v>0</v>
      </c>
      <c r="H151" s="177">
        <v>0</v>
      </c>
      <c r="I151" s="209">
        <f t="shared" si="15"/>
        <v>0</v>
      </c>
      <c r="L151" s="207"/>
      <c r="M151" s="149"/>
      <c r="N151" s="149"/>
    </row>
    <row r="152" spans="1:14" ht="15.75" x14ac:dyDescent="0.2">
      <c r="A152" s="196" t="s">
        <v>619</v>
      </c>
      <c r="B152" s="197" t="s">
        <v>199</v>
      </c>
      <c r="C152" s="198">
        <f>SUM(C153)</f>
        <v>0</v>
      </c>
      <c r="D152" s="198">
        <f>SUM(D153)</f>
        <v>0</v>
      </c>
      <c r="E152" s="198">
        <f>SUM(E153)</f>
        <v>0</v>
      </c>
      <c r="F152" s="198">
        <f t="shared" si="16"/>
        <v>0</v>
      </c>
      <c r="G152" s="198">
        <f>SUM(G153:G154)</f>
        <v>0</v>
      </c>
      <c r="H152" s="198">
        <f>SUM(H153:H154)</f>
        <v>0</v>
      </c>
      <c r="I152" s="209">
        <f t="shared" si="15"/>
        <v>0</v>
      </c>
      <c r="L152" s="207"/>
      <c r="M152" s="149"/>
      <c r="N152" s="149"/>
    </row>
    <row r="153" spans="1:14" ht="15.75" x14ac:dyDescent="0.2">
      <c r="A153" s="173" t="s">
        <v>620</v>
      </c>
      <c r="B153" s="174" t="s">
        <v>200</v>
      </c>
      <c r="C153" s="175">
        <v>0</v>
      </c>
      <c r="D153" s="175">
        <v>0</v>
      </c>
      <c r="E153" s="175">
        <v>0</v>
      </c>
      <c r="F153" s="176">
        <f t="shared" ref="F153" si="17">C153+D153-E153</f>
        <v>0</v>
      </c>
      <c r="G153" s="177">
        <f>F153</f>
        <v>0</v>
      </c>
      <c r="H153" s="177">
        <v>0</v>
      </c>
      <c r="I153" s="209">
        <f t="shared" ref="I153" si="18">F153-G153-H153</f>
        <v>0</v>
      </c>
      <c r="L153" s="207"/>
      <c r="M153" s="149"/>
      <c r="N153" s="149"/>
    </row>
    <row r="154" spans="1:14" ht="15.75" x14ac:dyDescent="0.2">
      <c r="A154" s="173" t="s">
        <v>729</v>
      </c>
      <c r="B154" s="174" t="s">
        <v>730</v>
      </c>
      <c r="C154" s="175">
        <v>0</v>
      </c>
      <c r="D154" s="175">
        <v>0</v>
      </c>
      <c r="E154" s="175">
        <v>0</v>
      </c>
      <c r="F154" s="176">
        <f t="shared" si="16"/>
        <v>0</v>
      </c>
      <c r="G154" s="177">
        <f>F154</f>
        <v>0</v>
      </c>
      <c r="H154" s="177">
        <v>0</v>
      </c>
      <c r="I154" s="209">
        <f t="shared" si="15"/>
        <v>0</v>
      </c>
      <c r="L154" s="207"/>
      <c r="M154" s="149"/>
      <c r="N154" s="149"/>
    </row>
    <row r="155" spans="1:14" ht="15.75" x14ac:dyDescent="0.2">
      <c r="A155" s="196" t="s">
        <v>331</v>
      </c>
      <c r="B155" s="197" t="s">
        <v>139</v>
      </c>
      <c r="C155" s="198">
        <f>SUM(C156:C159)</f>
        <v>2436000</v>
      </c>
      <c r="D155" s="198">
        <f>SUM(D156:D159)</f>
        <v>0</v>
      </c>
      <c r="E155" s="198">
        <f>SUM(E156:E159)</f>
        <v>0</v>
      </c>
      <c r="F155" s="198">
        <f t="shared" si="16"/>
        <v>2436000</v>
      </c>
      <c r="G155" s="198">
        <f>SUM(G156:G159)</f>
        <v>0</v>
      </c>
      <c r="H155" s="198">
        <f>SUM(H156:H159)</f>
        <v>2436000</v>
      </c>
      <c r="I155" s="209">
        <f t="shared" si="15"/>
        <v>0</v>
      </c>
      <c r="L155" s="207"/>
      <c r="M155" s="149"/>
      <c r="N155" s="149"/>
    </row>
    <row r="156" spans="1:14" ht="15.75" x14ac:dyDescent="0.2">
      <c r="A156" s="173" t="s">
        <v>332</v>
      </c>
      <c r="B156" s="174" t="s">
        <v>333</v>
      </c>
      <c r="C156" s="175">
        <v>0</v>
      </c>
      <c r="D156" s="175">
        <v>0</v>
      </c>
      <c r="E156" s="175">
        <v>0</v>
      </c>
      <c r="F156" s="176">
        <f t="shared" si="16"/>
        <v>0</v>
      </c>
      <c r="G156" s="177">
        <v>0</v>
      </c>
      <c r="H156" s="177">
        <f>F156</f>
        <v>0</v>
      </c>
      <c r="I156" s="209">
        <f t="shared" si="15"/>
        <v>0</v>
      </c>
      <c r="L156" s="207"/>
      <c r="M156" s="149"/>
      <c r="N156" s="149"/>
    </row>
    <row r="157" spans="1:14" ht="15.75" x14ac:dyDescent="0.2">
      <c r="A157" s="173" t="s">
        <v>334</v>
      </c>
      <c r="B157" s="174" t="s">
        <v>140</v>
      </c>
      <c r="C157" s="175">
        <v>2436000</v>
      </c>
      <c r="D157" s="175">
        <v>0</v>
      </c>
      <c r="E157" s="175">
        <v>0</v>
      </c>
      <c r="F157" s="176">
        <f t="shared" si="16"/>
        <v>2436000</v>
      </c>
      <c r="G157" s="177">
        <v>0</v>
      </c>
      <c r="H157" s="177">
        <f>F157</f>
        <v>2436000</v>
      </c>
      <c r="I157" s="209">
        <f t="shared" si="15"/>
        <v>0</v>
      </c>
      <c r="L157" s="207"/>
      <c r="M157" s="149"/>
      <c r="N157" s="149"/>
    </row>
    <row r="158" spans="1:14" ht="15.75" x14ac:dyDescent="0.2">
      <c r="A158" s="173" t="s">
        <v>335</v>
      </c>
      <c r="B158" s="174" t="s">
        <v>336</v>
      </c>
      <c r="C158" s="175">
        <v>0</v>
      </c>
      <c r="D158" s="175">
        <v>0</v>
      </c>
      <c r="E158" s="175">
        <v>0</v>
      </c>
      <c r="F158" s="176">
        <f t="shared" si="16"/>
        <v>0</v>
      </c>
      <c r="G158" s="177">
        <v>0</v>
      </c>
      <c r="H158" s="177">
        <f>F158</f>
        <v>0</v>
      </c>
      <c r="I158" s="209">
        <f t="shared" si="15"/>
        <v>0</v>
      </c>
      <c r="L158" s="207"/>
      <c r="M158" s="149"/>
      <c r="N158" s="149"/>
    </row>
    <row r="159" spans="1:14" ht="15.75" x14ac:dyDescent="0.2">
      <c r="A159" s="173" t="s">
        <v>337</v>
      </c>
      <c r="B159" s="174" t="s">
        <v>141</v>
      </c>
      <c r="C159" s="175">
        <v>0</v>
      </c>
      <c r="D159" s="175">
        <v>0</v>
      </c>
      <c r="E159" s="175">
        <v>0</v>
      </c>
      <c r="F159" s="176">
        <f t="shared" si="16"/>
        <v>0</v>
      </c>
      <c r="G159" s="177">
        <v>0</v>
      </c>
      <c r="H159" s="177">
        <f>F159</f>
        <v>0</v>
      </c>
      <c r="I159" s="209">
        <f t="shared" si="15"/>
        <v>0</v>
      </c>
      <c r="J159" s="178" t="str">
        <f>IF((F159)&lt;=(F155*5%),IF((((F159)=0)),("-"),("CORRECTO")),"ERROR")</f>
        <v>-</v>
      </c>
      <c r="K159" s="179" t="str">
        <f>J159</f>
        <v>-</v>
      </c>
      <c r="L159" s="207"/>
      <c r="M159" s="149"/>
      <c r="N159" s="149"/>
    </row>
    <row r="160" spans="1:14" ht="15.75" x14ac:dyDescent="0.2">
      <c r="A160" s="196" t="s">
        <v>338</v>
      </c>
      <c r="B160" s="197" t="s">
        <v>460</v>
      </c>
      <c r="C160" s="198">
        <f>SUM(C161:C163)</f>
        <v>0</v>
      </c>
      <c r="D160" s="198">
        <f>SUM(D161:D163)</f>
        <v>0</v>
      </c>
      <c r="E160" s="198">
        <f>SUM(E161:E163)</f>
        <v>0</v>
      </c>
      <c r="F160" s="198">
        <f t="shared" si="16"/>
        <v>0</v>
      </c>
      <c r="G160" s="198">
        <f>SUM(G161:G163)</f>
        <v>0</v>
      </c>
      <c r="H160" s="198">
        <f>SUM(H161:H163)</f>
        <v>0</v>
      </c>
      <c r="I160" s="209">
        <f t="shared" si="15"/>
        <v>0</v>
      </c>
      <c r="L160" s="207"/>
      <c r="M160" s="149"/>
      <c r="N160" s="149"/>
    </row>
    <row r="161" spans="1:14" ht="15.75" x14ac:dyDescent="0.2">
      <c r="A161" s="173" t="s">
        <v>339</v>
      </c>
      <c r="B161" s="174" t="s">
        <v>333</v>
      </c>
      <c r="C161" s="175">
        <v>0</v>
      </c>
      <c r="D161" s="175">
        <v>0</v>
      </c>
      <c r="E161" s="175">
        <v>0</v>
      </c>
      <c r="F161" s="176">
        <f t="shared" si="16"/>
        <v>0</v>
      </c>
      <c r="G161" s="177">
        <v>0</v>
      </c>
      <c r="H161" s="177">
        <f>F161</f>
        <v>0</v>
      </c>
      <c r="I161" s="209">
        <f t="shared" si="15"/>
        <v>0</v>
      </c>
      <c r="L161" s="207"/>
      <c r="M161" s="149"/>
      <c r="N161" s="149"/>
    </row>
    <row r="162" spans="1:14" ht="15.75" x14ac:dyDescent="0.2">
      <c r="A162" s="173" t="s">
        <v>340</v>
      </c>
      <c r="B162" s="174" t="s">
        <v>140</v>
      </c>
      <c r="C162" s="175">
        <v>0</v>
      </c>
      <c r="D162" s="175">
        <v>0</v>
      </c>
      <c r="E162" s="175">
        <v>0</v>
      </c>
      <c r="F162" s="176">
        <f t="shared" si="16"/>
        <v>0</v>
      </c>
      <c r="G162" s="177">
        <v>0</v>
      </c>
      <c r="H162" s="177">
        <f>F162</f>
        <v>0</v>
      </c>
      <c r="I162" s="209">
        <f t="shared" si="15"/>
        <v>0</v>
      </c>
      <c r="L162" s="207"/>
      <c r="M162" s="149"/>
      <c r="N162" s="149"/>
    </row>
    <row r="163" spans="1:14" ht="15.75" x14ac:dyDescent="0.2">
      <c r="A163" s="173" t="s">
        <v>341</v>
      </c>
      <c r="B163" s="174" t="s">
        <v>336</v>
      </c>
      <c r="C163" s="175">
        <v>0</v>
      </c>
      <c r="D163" s="175">
        <v>0</v>
      </c>
      <c r="E163" s="175">
        <v>0</v>
      </c>
      <c r="F163" s="176">
        <f t="shared" si="16"/>
        <v>0</v>
      </c>
      <c r="G163" s="177">
        <v>0</v>
      </c>
      <c r="H163" s="177">
        <f>F163</f>
        <v>0</v>
      </c>
      <c r="I163" s="209">
        <f t="shared" si="15"/>
        <v>0</v>
      </c>
      <c r="L163" s="207"/>
      <c r="M163" s="149"/>
      <c r="N163" s="149"/>
    </row>
    <row r="164" spans="1:14" ht="15.75" x14ac:dyDescent="0.2">
      <c r="A164" s="196" t="s">
        <v>622</v>
      </c>
      <c r="B164" s="197" t="s">
        <v>625</v>
      </c>
      <c r="C164" s="198">
        <f>SUM(C165:C166)</f>
        <v>0</v>
      </c>
      <c r="D164" s="198">
        <f>SUM(D165:D166)</f>
        <v>0</v>
      </c>
      <c r="E164" s="198">
        <f>SUM(E165:E166)</f>
        <v>0</v>
      </c>
      <c r="F164" s="198">
        <f t="shared" si="16"/>
        <v>0</v>
      </c>
      <c r="G164" s="198">
        <f>SUM(G165:G166)</f>
        <v>0</v>
      </c>
      <c r="H164" s="198">
        <f>SUM(H165:H166)</f>
        <v>0</v>
      </c>
      <c r="I164" s="209">
        <f t="shared" si="15"/>
        <v>0</v>
      </c>
      <c r="L164" s="207"/>
      <c r="M164" s="149"/>
      <c r="N164" s="149"/>
    </row>
    <row r="165" spans="1:14" ht="15.75" x14ac:dyDescent="0.2">
      <c r="A165" s="199" t="s">
        <v>623</v>
      </c>
      <c r="B165" s="200" t="s">
        <v>140</v>
      </c>
      <c r="C165" s="175">
        <v>0</v>
      </c>
      <c r="D165" s="175">
        <v>0</v>
      </c>
      <c r="E165" s="175">
        <v>0</v>
      </c>
      <c r="F165" s="176">
        <f t="shared" si="16"/>
        <v>0</v>
      </c>
      <c r="G165" s="177">
        <f>F165</f>
        <v>0</v>
      </c>
      <c r="H165" s="177">
        <v>0</v>
      </c>
      <c r="I165" s="209">
        <f>F165-G165-H165</f>
        <v>0</v>
      </c>
      <c r="L165" s="207"/>
      <c r="M165" s="149"/>
      <c r="N165" s="149"/>
    </row>
    <row r="166" spans="1:14" ht="15.75" x14ac:dyDescent="0.2">
      <c r="A166" s="199" t="s">
        <v>624</v>
      </c>
      <c r="B166" s="200" t="s">
        <v>621</v>
      </c>
      <c r="C166" s="175">
        <v>0</v>
      </c>
      <c r="D166" s="175">
        <v>0</v>
      </c>
      <c r="E166" s="175">
        <v>0</v>
      </c>
      <c r="F166" s="176">
        <f t="shared" si="16"/>
        <v>0</v>
      </c>
      <c r="G166" s="177">
        <f>F166</f>
        <v>0</v>
      </c>
      <c r="H166" s="177">
        <v>0</v>
      </c>
      <c r="I166" s="209">
        <f t="shared" si="15"/>
        <v>0</v>
      </c>
      <c r="L166" s="207"/>
      <c r="M166" s="149"/>
      <c r="N166" s="149"/>
    </row>
    <row r="167" spans="1:14" ht="15.75" x14ac:dyDescent="0.2">
      <c r="A167" s="191">
        <v>2</v>
      </c>
      <c r="B167" s="192" t="s">
        <v>461</v>
      </c>
      <c r="C167" s="193">
        <f>C168+C201</f>
        <v>161000</v>
      </c>
      <c r="D167" s="193">
        <f>D168+D201</f>
        <v>9872888</v>
      </c>
      <c r="E167" s="193">
        <f>E168+E201</f>
        <v>10703888</v>
      </c>
      <c r="F167" s="193">
        <f>+C167+E167-D167</f>
        <v>992000</v>
      </c>
      <c r="G167" s="193">
        <f>G168+G201</f>
        <v>992000</v>
      </c>
      <c r="H167" s="193">
        <f>H168+H201</f>
        <v>0</v>
      </c>
      <c r="I167" s="209">
        <f t="shared" si="15"/>
        <v>0</v>
      </c>
      <c r="L167" s="207"/>
      <c r="M167" s="149"/>
      <c r="N167" s="149"/>
    </row>
    <row r="168" spans="1:14" ht="15.75" x14ac:dyDescent="0.2">
      <c r="A168" s="191" t="s">
        <v>342</v>
      </c>
      <c r="B168" s="194" t="s">
        <v>143</v>
      </c>
      <c r="C168" s="195">
        <f>C169+C172+C174+C178+C191+C199</f>
        <v>161000</v>
      </c>
      <c r="D168" s="195">
        <f>D169+D172+D174+D178+D191+D199</f>
        <v>9872888</v>
      </c>
      <c r="E168" s="195">
        <f>E169+E172+E174+E178+E191+E199</f>
        <v>10703888</v>
      </c>
      <c r="F168" s="195">
        <f>+C168+E168-D168</f>
        <v>992000</v>
      </c>
      <c r="G168" s="195">
        <f>G169+G172+G174+G178+G191+G199</f>
        <v>992000</v>
      </c>
      <c r="H168" s="195">
        <f>H169+H172+H174+H178+H191+H199</f>
        <v>0</v>
      </c>
      <c r="I168" s="209">
        <f t="shared" si="15"/>
        <v>0</v>
      </c>
      <c r="L168" s="207"/>
      <c r="M168" s="149"/>
      <c r="N168" s="149"/>
    </row>
    <row r="169" spans="1:14" ht="15.75" x14ac:dyDescent="0.2">
      <c r="A169" s="196" t="s">
        <v>343</v>
      </c>
      <c r="B169" s="197" t="s">
        <v>144</v>
      </c>
      <c r="C169" s="198">
        <f>SUM(C170:C171)</f>
        <v>0</v>
      </c>
      <c r="D169" s="198">
        <f>SUM(D170:D171)</f>
        <v>9711888</v>
      </c>
      <c r="E169" s="198">
        <f>SUM(E170:E171)</f>
        <v>9711888</v>
      </c>
      <c r="F169" s="198">
        <f>+C169+E169-D169</f>
        <v>0</v>
      </c>
      <c r="G169" s="198">
        <f>SUM(G170:G171)</f>
        <v>0</v>
      </c>
      <c r="H169" s="198">
        <f>SUM(H170:H171)</f>
        <v>0</v>
      </c>
      <c r="I169" s="209">
        <f t="shared" si="15"/>
        <v>0</v>
      </c>
      <c r="L169" s="207"/>
      <c r="M169" s="149"/>
      <c r="N169" s="149"/>
    </row>
    <row r="170" spans="1:14" ht="15.75" x14ac:dyDescent="0.2">
      <c r="A170" s="173" t="s">
        <v>344</v>
      </c>
      <c r="B170" s="174" t="s">
        <v>145</v>
      </c>
      <c r="C170" s="175">
        <v>0</v>
      </c>
      <c r="D170" s="175">
        <v>9711888</v>
      </c>
      <c r="E170" s="175">
        <v>9711888</v>
      </c>
      <c r="F170" s="176">
        <f>+C170+E170-D170</f>
        <v>0</v>
      </c>
      <c r="G170" s="176">
        <f>F170</f>
        <v>0</v>
      </c>
      <c r="H170" s="177">
        <v>0</v>
      </c>
      <c r="I170" s="209">
        <f t="shared" si="15"/>
        <v>0</v>
      </c>
      <c r="L170" s="207"/>
      <c r="M170" s="149"/>
      <c r="N170" s="149"/>
    </row>
    <row r="171" spans="1:14" ht="15.75" x14ac:dyDescent="0.2">
      <c r="A171" s="173" t="s">
        <v>462</v>
      </c>
      <c r="B171" s="174" t="s">
        <v>463</v>
      </c>
      <c r="C171" s="175">
        <v>0</v>
      </c>
      <c r="D171" s="175">
        <v>0</v>
      </c>
      <c r="E171" s="175">
        <v>0</v>
      </c>
      <c r="F171" s="176">
        <f t="shared" ref="F171:F203" si="19">+C171+E171-D171</f>
        <v>0</v>
      </c>
      <c r="G171" s="176">
        <f>F171</f>
        <v>0</v>
      </c>
      <c r="H171" s="177">
        <v>0</v>
      </c>
      <c r="I171" s="209">
        <f t="shared" si="15"/>
        <v>0</v>
      </c>
      <c r="L171" s="207"/>
      <c r="M171" s="149"/>
      <c r="N171" s="149"/>
    </row>
    <row r="172" spans="1:14" ht="15.75" x14ac:dyDescent="0.2">
      <c r="A172" s="196" t="s">
        <v>345</v>
      </c>
      <c r="B172" s="197" t="s">
        <v>464</v>
      </c>
      <c r="C172" s="198">
        <f>SUM(C173)</f>
        <v>0</v>
      </c>
      <c r="D172" s="198">
        <f>SUM(D173)</f>
        <v>0</v>
      </c>
      <c r="E172" s="198">
        <f>SUM(E173)</f>
        <v>0</v>
      </c>
      <c r="F172" s="198">
        <f t="shared" si="19"/>
        <v>0</v>
      </c>
      <c r="G172" s="198">
        <f>SUM(G173)</f>
        <v>0</v>
      </c>
      <c r="H172" s="198">
        <f>SUM(H173)</f>
        <v>0</v>
      </c>
      <c r="I172" s="209">
        <f t="shared" si="15"/>
        <v>0</v>
      </c>
      <c r="L172" s="207"/>
      <c r="M172" s="149"/>
      <c r="N172" s="149"/>
    </row>
    <row r="173" spans="1:14" ht="15.75" x14ac:dyDescent="0.2">
      <c r="A173" s="173" t="s">
        <v>465</v>
      </c>
      <c r="B173" s="174" t="s">
        <v>393</v>
      </c>
      <c r="C173" s="175">
        <v>0</v>
      </c>
      <c r="D173" s="175">
        <v>0</v>
      </c>
      <c r="E173" s="175">
        <v>0</v>
      </c>
      <c r="F173" s="176">
        <f t="shared" si="19"/>
        <v>0</v>
      </c>
      <c r="G173" s="176">
        <f>F173</f>
        <v>0</v>
      </c>
      <c r="H173" s="177">
        <v>0</v>
      </c>
      <c r="I173" s="209">
        <f t="shared" si="15"/>
        <v>0</v>
      </c>
      <c r="L173" s="207"/>
      <c r="M173" s="149"/>
      <c r="N173" s="149"/>
    </row>
    <row r="174" spans="1:14" ht="15.75" x14ac:dyDescent="0.2">
      <c r="A174" s="196" t="s">
        <v>626</v>
      </c>
      <c r="B174" s="197" t="s">
        <v>627</v>
      </c>
      <c r="C174" s="198">
        <f>SUM(C175:C177)</f>
        <v>18000</v>
      </c>
      <c r="D174" s="198">
        <f>SUM(D175:D177)</f>
        <v>18000</v>
      </c>
      <c r="E174" s="198">
        <f>SUM(E175:E177)</f>
        <v>322000</v>
      </c>
      <c r="F174" s="198">
        <f t="shared" si="19"/>
        <v>322000</v>
      </c>
      <c r="G174" s="198">
        <f>SUM(G175:G177)</f>
        <v>322000</v>
      </c>
      <c r="H174" s="198">
        <f>SUM(H176:H177)</f>
        <v>0</v>
      </c>
      <c r="I174" s="209">
        <f t="shared" si="15"/>
        <v>0</v>
      </c>
      <c r="L174" s="207"/>
      <c r="M174" s="149"/>
      <c r="N174" s="149"/>
    </row>
    <row r="175" spans="1:14" ht="15.75" x14ac:dyDescent="0.2">
      <c r="A175" s="199" t="s">
        <v>629</v>
      </c>
      <c r="B175" s="200" t="s">
        <v>477</v>
      </c>
      <c r="C175" s="175">
        <v>0</v>
      </c>
      <c r="D175" s="175">
        <v>0</v>
      </c>
      <c r="E175" s="175">
        <v>0</v>
      </c>
      <c r="F175" s="176">
        <f>+C175+E175-D175</f>
        <v>0</v>
      </c>
      <c r="G175" s="176">
        <f>F175</f>
        <v>0</v>
      </c>
      <c r="H175" s="177">
        <v>0</v>
      </c>
      <c r="I175" s="209">
        <f>F175-G175-H175</f>
        <v>0</v>
      </c>
      <c r="L175" s="207"/>
      <c r="M175" s="149"/>
      <c r="N175" s="149"/>
    </row>
    <row r="176" spans="1:14" ht="15.75" x14ac:dyDescent="0.2">
      <c r="A176" s="173" t="s">
        <v>628</v>
      </c>
      <c r="B176" s="174" t="s">
        <v>512</v>
      </c>
      <c r="C176" s="175">
        <v>18000</v>
      </c>
      <c r="D176" s="175">
        <v>18000</v>
      </c>
      <c r="E176" s="175">
        <v>322000</v>
      </c>
      <c r="F176" s="176">
        <f>+C176+E176-D176</f>
        <v>322000</v>
      </c>
      <c r="G176" s="176">
        <f>F176</f>
        <v>322000</v>
      </c>
      <c r="H176" s="177">
        <v>0</v>
      </c>
      <c r="I176" s="209">
        <f>F176-G176-H176</f>
        <v>0</v>
      </c>
      <c r="L176" s="207"/>
      <c r="M176" s="149"/>
      <c r="N176" s="149"/>
    </row>
    <row r="177" spans="1:14" ht="15.75" x14ac:dyDescent="0.2">
      <c r="A177" s="199" t="s">
        <v>630</v>
      </c>
      <c r="B177" s="200" t="s">
        <v>478</v>
      </c>
      <c r="C177" s="175">
        <v>0</v>
      </c>
      <c r="D177" s="175">
        <v>0</v>
      </c>
      <c r="E177" s="175">
        <v>0</v>
      </c>
      <c r="F177" s="176">
        <f t="shared" si="19"/>
        <v>0</v>
      </c>
      <c r="G177" s="176">
        <f>F177</f>
        <v>0</v>
      </c>
      <c r="H177" s="177">
        <v>0</v>
      </c>
      <c r="I177" s="209">
        <f t="shared" si="15"/>
        <v>0</v>
      </c>
      <c r="L177" s="207"/>
      <c r="M177" s="149"/>
      <c r="N177" s="149"/>
    </row>
    <row r="178" spans="1:14" ht="15.75" x14ac:dyDescent="0.2">
      <c r="A178" s="196" t="s">
        <v>0</v>
      </c>
      <c r="B178" s="197" t="s">
        <v>467</v>
      </c>
      <c r="C178" s="198">
        <f>SUM(C179:C190)</f>
        <v>143000</v>
      </c>
      <c r="D178" s="198">
        <f>SUM(D179:D190)</f>
        <v>143000</v>
      </c>
      <c r="E178" s="198">
        <f>SUM(E179:E190)</f>
        <v>670000</v>
      </c>
      <c r="F178" s="198">
        <f t="shared" si="19"/>
        <v>670000</v>
      </c>
      <c r="G178" s="198">
        <f>SUM(G179:G190)</f>
        <v>670000</v>
      </c>
      <c r="H178" s="198">
        <f>SUM(H179:H190)</f>
        <v>0</v>
      </c>
      <c r="I178" s="209">
        <f t="shared" si="15"/>
        <v>0</v>
      </c>
      <c r="L178" s="207"/>
      <c r="M178" s="149"/>
      <c r="N178" s="149"/>
    </row>
    <row r="179" spans="1:14" ht="15.75" x14ac:dyDescent="0.2">
      <c r="A179" s="173" t="s">
        <v>1</v>
      </c>
      <c r="B179" s="174" t="s">
        <v>148</v>
      </c>
      <c r="C179" s="175">
        <v>132000</v>
      </c>
      <c r="D179" s="175">
        <v>132000</v>
      </c>
      <c r="E179" s="175">
        <v>110000</v>
      </c>
      <c r="F179" s="176">
        <f t="shared" si="19"/>
        <v>110000</v>
      </c>
      <c r="G179" s="176">
        <f t="shared" ref="G179:G190" si="20">F179</f>
        <v>110000</v>
      </c>
      <c r="H179" s="177">
        <v>0</v>
      </c>
      <c r="I179" s="209">
        <f t="shared" si="15"/>
        <v>0</v>
      </c>
      <c r="L179" s="207"/>
      <c r="M179" s="149"/>
      <c r="N179" s="149"/>
    </row>
    <row r="180" spans="1:14" ht="15.75" x14ac:dyDescent="0.2">
      <c r="A180" s="173" t="s">
        <v>2</v>
      </c>
      <c r="B180" s="174" t="s">
        <v>326</v>
      </c>
      <c r="C180" s="175">
        <v>0</v>
      </c>
      <c r="D180" s="175">
        <v>0</v>
      </c>
      <c r="E180" s="175">
        <v>0</v>
      </c>
      <c r="F180" s="176">
        <f t="shared" si="19"/>
        <v>0</v>
      </c>
      <c r="G180" s="176">
        <f t="shared" si="20"/>
        <v>0</v>
      </c>
      <c r="H180" s="177">
        <v>0</v>
      </c>
      <c r="I180" s="209">
        <f t="shared" si="15"/>
        <v>0</v>
      </c>
      <c r="L180" s="207"/>
      <c r="M180" s="149"/>
      <c r="N180" s="149"/>
    </row>
    <row r="181" spans="1:14" ht="15.75" x14ac:dyDescent="0.2">
      <c r="A181" s="173" t="s">
        <v>3</v>
      </c>
      <c r="B181" s="174" t="s">
        <v>118</v>
      </c>
      <c r="C181" s="175">
        <v>0</v>
      </c>
      <c r="D181" s="175">
        <v>0</v>
      </c>
      <c r="E181" s="175">
        <v>260000</v>
      </c>
      <c r="F181" s="176">
        <f t="shared" si="19"/>
        <v>260000</v>
      </c>
      <c r="G181" s="176">
        <f t="shared" si="20"/>
        <v>260000</v>
      </c>
      <c r="H181" s="177">
        <v>0</v>
      </c>
      <c r="I181" s="209">
        <f t="shared" si="15"/>
        <v>0</v>
      </c>
      <c r="L181" s="207"/>
      <c r="M181" s="149"/>
      <c r="N181" s="149"/>
    </row>
    <row r="182" spans="1:14" ht="15.75" x14ac:dyDescent="0.2">
      <c r="A182" s="173" t="s">
        <v>4</v>
      </c>
      <c r="B182" s="174" t="s">
        <v>117</v>
      </c>
      <c r="C182" s="175">
        <v>0</v>
      </c>
      <c r="D182" s="175">
        <v>0</v>
      </c>
      <c r="E182" s="175">
        <v>0</v>
      </c>
      <c r="F182" s="176">
        <f t="shared" si="19"/>
        <v>0</v>
      </c>
      <c r="G182" s="176">
        <f t="shared" si="20"/>
        <v>0</v>
      </c>
      <c r="H182" s="177">
        <v>0</v>
      </c>
      <c r="I182" s="209">
        <f t="shared" si="15"/>
        <v>0</v>
      </c>
      <c r="L182" s="207"/>
      <c r="M182" s="149"/>
      <c r="N182" s="149"/>
    </row>
    <row r="183" spans="1:14" ht="15.75" x14ac:dyDescent="0.2">
      <c r="A183" s="173" t="s">
        <v>5</v>
      </c>
      <c r="B183" s="174" t="s">
        <v>149</v>
      </c>
      <c r="C183" s="175">
        <v>0</v>
      </c>
      <c r="D183" s="175">
        <v>0</v>
      </c>
      <c r="E183" s="175">
        <v>36000</v>
      </c>
      <c r="F183" s="176">
        <f t="shared" si="19"/>
        <v>36000</v>
      </c>
      <c r="G183" s="176">
        <f t="shared" si="20"/>
        <v>36000</v>
      </c>
      <c r="H183" s="177">
        <v>0</v>
      </c>
      <c r="I183" s="209">
        <f t="shared" si="15"/>
        <v>0</v>
      </c>
      <c r="L183" s="207"/>
      <c r="M183" s="149"/>
      <c r="N183" s="149"/>
    </row>
    <row r="184" spans="1:14" ht="15.75" x14ac:dyDescent="0.2">
      <c r="A184" s="173" t="s">
        <v>6</v>
      </c>
      <c r="B184" s="174" t="s">
        <v>7</v>
      </c>
      <c r="C184" s="175">
        <v>0</v>
      </c>
      <c r="D184" s="175">
        <v>0</v>
      </c>
      <c r="E184" s="175">
        <v>0</v>
      </c>
      <c r="F184" s="176">
        <f t="shared" si="19"/>
        <v>0</v>
      </c>
      <c r="G184" s="176">
        <f t="shared" si="20"/>
        <v>0</v>
      </c>
      <c r="H184" s="177">
        <v>0</v>
      </c>
      <c r="I184" s="209">
        <f t="shared" si="15"/>
        <v>0</v>
      </c>
      <c r="L184" s="207"/>
      <c r="M184" s="149"/>
      <c r="N184" s="149"/>
    </row>
    <row r="185" spans="1:14" ht="15.75" x14ac:dyDescent="0.2">
      <c r="A185" s="173" t="s">
        <v>8</v>
      </c>
      <c r="B185" s="174" t="s">
        <v>9</v>
      </c>
      <c r="C185" s="175">
        <v>0</v>
      </c>
      <c r="D185" s="175">
        <v>0</v>
      </c>
      <c r="E185" s="175">
        <v>193000</v>
      </c>
      <c r="F185" s="176">
        <f t="shared" si="19"/>
        <v>193000</v>
      </c>
      <c r="G185" s="176">
        <f t="shared" si="20"/>
        <v>193000</v>
      </c>
      <c r="H185" s="177">
        <v>0</v>
      </c>
      <c r="I185" s="209">
        <f t="shared" si="15"/>
        <v>0</v>
      </c>
      <c r="L185" s="207"/>
      <c r="M185" s="149"/>
      <c r="N185" s="149"/>
    </row>
    <row r="186" spans="1:14" ht="15.75" x14ac:dyDescent="0.2">
      <c r="A186" s="173" t="s">
        <v>10</v>
      </c>
      <c r="B186" s="174" t="s">
        <v>150</v>
      </c>
      <c r="C186" s="175">
        <v>0</v>
      </c>
      <c r="D186" s="175">
        <v>0</v>
      </c>
      <c r="E186" s="175">
        <v>0</v>
      </c>
      <c r="F186" s="176">
        <f t="shared" si="19"/>
        <v>0</v>
      </c>
      <c r="G186" s="176">
        <f t="shared" si="20"/>
        <v>0</v>
      </c>
      <c r="H186" s="177">
        <v>0</v>
      </c>
      <c r="I186" s="209">
        <f t="shared" si="15"/>
        <v>0</v>
      </c>
      <c r="L186" s="207"/>
      <c r="M186" s="149"/>
      <c r="N186" s="149"/>
    </row>
    <row r="187" spans="1:14" ht="15.75" x14ac:dyDescent="0.2">
      <c r="A187" s="173" t="s">
        <v>11</v>
      </c>
      <c r="B187" s="174" t="s">
        <v>12</v>
      </c>
      <c r="C187" s="175">
        <v>11000</v>
      </c>
      <c r="D187" s="175">
        <v>11000</v>
      </c>
      <c r="E187" s="175">
        <v>71000</v>
      </c>
      <c r="F187" s="176">
        <f t="shared" si="19"/>
        <v>71000</v>
      </c>
      <c r="G187" s="176">
        <f t="shared" si="20"/>
        <v>71000</v>
      </c>
      <c r="H187" s="177">
        <v>0</v>
      </c>
      <c r="I187" s="209">
        <f t="shared" si="15"/>
        <v>0</v>
      </c>
      <c r="L187" s="207"/>
      <c r="M187" s="149"/>
      <c r="N187" s="149"/>
    </row>
    <row r="188" spans="1:14" ht="15.75" x14ac:dyDescent="0.2">
      <c r="A188" s="173" t="s">
        <v>13</v>
      </c>
      <c r="B188" s="174" t="s">
        <v>14</v>
      </c>
      <c r="C188" s="175">
        <v>0</v>
      </c>
      <c r="D188" s="175">
        <v>0</v>
      </c>
      <c r="E188" s="175">
        <v>0</v>
      </c>
      <c r="F188" s="176">
        <f t="shared" si="19"/>
        <v>0</v>
      </c>
      <c r="G188" s="176">
        <f t="shared" si="20"/>
        <v>0</v>
      </c>
      <c r="H188" s="177">
        <v>0</v>
      </c>
      <c r="I188" s="209">
        <f t="shared" si="15"/>
        <v>0</v>
      </c>
      <c r="L188" s="207"/>
      <c r="M188" s="149"/>
      <c r="N188" s="149"/>
    </row>
    <row r="189" spans="1:14" ht="15.75" x14ac:dyDescent="0.2">
      <c r="A189" s="173" t="s">
        <v>15</v>
      </c>
      <c r="B189" s="174" t="s">
        <v>16</v>
      </c>
      <c r="C189" s="175">
        <v>0</v>
      </c>
      <c r="D189" s="175">
        <v>0</v>
      </c>
      <c r="E189" s="175">
        <v>0</v>
      </c>
      <c r="F189" s="176">
        <f t="shared" si="19"/>
        <v>0</v>
      </c>
      <c r="G189" s="176">
        <f t="shared" si="20"/>
        <v>0</v>
      </c>
      <c r="H189" s="177">
        <v>0</v>
      </c>
      <c r="I189" s="209">
        <f t="shared" si="15"/>
        <v>0</v>
      </c>
      <c r="J189" s="178" t="str">
        <f>IF((F189)&lt;=(F178*5%),IF((((F189)=0)),("-"),("CORRECTO")),"ERROR")</f>
        <v>-</v>
      </c>
      <c r="K189" s="179" t="str">
        <f>J189</f>
        <v>-</v>
      </c>
      <c r="L189" s="207"/>
      <c r="M189" s="149"/>
      <c r="N189" s="149"/>
    </row>
    <row r="190" spans="1:14" ht="15.75" x14ac:dyDescent="0.2">
      <c r="A190" s="173" t="s">
        <v>17</v>
      </c>
      <c r="B190" s="174" t="s">
        <v>151</v>
      </c>
      <c r="C190" s="175">
        <v>0</v>
      </c>
      <c r="D190" s="175">
        <v>0</v>
      </c>
      <c r="E190" s="175">
        <v>0</v>
      </c>
      <c r="F190" s="176">
        <f t="shared" si="19"/>
        <v>0</v>
      </c>
      <c r="G190" s="176">
        <f t="shared" si="20"/>
        <v>0</v>
      </c>
      <c r="H190" s="177">
        <v>0</v>
      </c>
      <c r="I190" s="209">
        <f t="shared" si="15"/>
        <v>0</v>
      </c>
      <c r="L190" s="207"/>
      <c r="M190" s="149"/>
      <c r="N190" s="149"/>
    </row>
    <row r="191" spans="1:14" ht="15.75" x14ac:dyDescent="0.2">
      <c r="A191" s="196" t="s">
        <v>18</v>
      </c>
      <c r="B191" s="197" t="s">
        <v>468</v>
      </c>
      <c r="C191" s="198">
        <f>SUM(C192:C198)</f>
        <v>0</v>
      </c>
      <c r="D191" s="198">
        <f>SUM(D192:D198)</f>
        <v>0</v>
      </c>
      <c r="E191" s="198">
        <f>SUM(E192:E198)</f>
        <v>0</v>
      </c>
      <c r="F191" s="198">
        <f t="shared" si="19"/>
        <v>0</v>
      </c>
      <c r="G191" s="198">
        <f>SUM(G192:G198)</f>
        <v>0</v>
      </c>
      <c r="H191" s="198">
        <f>SUM(H192:H198)</f>
        <v>0</v>
      </c>
      <c r="I191" s="209">
        <f t="shared" si="15"/>
        <v>0</v>
      </c>
      <c r="L191" s="207"/>
      <c r="M191" s="149"/>
      <c r="N191" s="149"/>
    </row>
    <row r="192" spans="1:14" ht="15.75" x14ac:dyDescent="0.2">
      <c r="A192" s="173" t="s">
        <v>469</v>
      </c>
      <c r="B192" s="174" t="s">
        <v>470</v>
      </c>
      <c r="C192" s="175">
        <v>0</v>
      </c>
      <c r="D192" s="175">
        <v>0</v>
      </c>
      <c r="E192" s="175">
        <v>0</v>
      </c>
      <c r="F192" s="176">
        <f t="shared" si="19"/>
        <v>0</v>
      </c>
      <c r="G192" s="176">
        <f t="shared" ref="G192:G198" si="21">F192</f>
        <v>0</v>
      </c>
      <c r="H192" s="177">
        <v>0</v>
      </c>
      <c r="I192" s="209">
        <f t="shared" si="15"/>
        <v>0</v>
      </c>
      <c r="L192" s="207"/>
      <c r="M192" s="149"/>
      <c r="N192" s="149"/>
    </row>
    <row r="193" spans="1:14" ht="15.75" x14ac:dyDescent="0.2">
      <c r="A193" s="173" t="s">
        <v>19</v>
      </c>
      <c r="B193" s="174" t="s">
        <v>471</v>
      </c>
      <c r="C193" s="175">
        <v>0</v>
      </c>
      <c r="D193" s="175">
        <v>0</v>
      </c>
      <c r="E193" s="175">
        <v>0</v>
      </c>
      <c r="F193" s="176">
        <f t="shared" si="19"/>
        <v>0</v>
      </c>
      <c r="G193" s="176">
        <f t="shared" si="21"/>
        <v>0</v>
      </c>
      <c r="H193" s="177">
        <v>0</v>
      </c>
      <c r="I193" s="209">
        <f t="shared" si="15"/>
        <v>0</v>
      </c>
      <c r="L193" s="207"/>
      <c r="M193" s="149"/>
      <c r="N193" s="149"/>
    </row>
    <row r="194" spans="1:14" ht="15.75" x14ac:dyDescent="0.2">
      <c r="A194" s="173" t="s">
        <v>20</v>
      </c>
      <c r="B194" s="174" t="s">
        <v>472</v>
      </c>
      <c r="C194" s="175">
        <v>0</v>
      </c>
      <c r="D194" s="175">
        <v>0</v>
      </c>
      <c r="E194" s="175">
        <v>0</v>
      </c>
      <c r="F194" s="176">
        <f t="shared" si="19"/>
        <v>0</v>
      </c>
      <c r="G194" s="176">
        <f t="shared" si="21"/>
        <v>0</v>
      </c>
      <c r="H194" s="177">
        <v>0</v>
      </c>
      <c r="I194" s="209">
        <f t="shared" si="15"/>
        <v>0</v>
      </c>
      <c r="L194" s="207"/>
      <c r="M194" s="149"/>
      <c r="N194" s="149"/>
    </row>
    <row r="195" spans="1:14" ht="15.75" x14ac:dyDescent="0.2">
      <c r="A195" s="173" t="s">
        <v>473</v>
      </c>
      <c r="B195" s="174" t="s">
        <v>387</v>
      </c>
      <c r="C195" s="175">
        <v>0</v>
      </c>
      <c r="D195" s="175">
        <v>0</v>
      </c>
      <c r="E195" s="175">
        <v>0</v>
      </c>
      <c r="F195" s="176">
        <f t="shared" si="19"/>
        <v>0</v>
      </c>
      <c r="G195" s="176">
        <f t="shared" si="21"/>
        <v>0</v>
      </c>
      <c r="H195" s="177">
        <v>0</v>
      </c>
      <c r="I195" s="209">
        <f t="shared" si="15"/>
        <v>0</v>
      </c>
      <c r="L195" s="207"/>
      <c r="M195" s="149"/>
      <c r="N195" s="149"/>
    </row>
    <row r="196" spans="1:14" ht="15.75" x14ac:dyDescent="0.2">
      <c r="A196" s="173" t="s">
        <v>474</v>
      </c>
      <c r="B196" s="174" t="s">
        <v>385</v>
      </c>
      <c r="C196" s="175">
        <v>0</v>
      </c>
      <c r="D196" s="175">
        <v>0</v>
      </c>
      <c r="E196" s="175">
        <v>0</v>
      </c>
      <c r="F196" s="176">
        <f t="shared" si="19"/>
        <v>0</v>
      </c>
      <c r="G196" s="176">
        <f t="shared" si="21"/>
        <v>0</v>
      </c>
      <c r="H196" s="177">
        <v>0</v>
      </c>
      <c r="I196" s="209">
        <f t="shared" si="15"/>
        <v>0</v>
      </c>
      <c r="L196" s="207"/>
      <c r="M196" s="149"/>
      <c r="N196" s="149"/>
    </row>
    <row r="197" spans="1:14" ht="15.75" x14ac:dyDescent="0.2">
      <c r="A197" s="173" t="s">
        <v>21</v>
      </c>
      <c r="B197" s="174" t="s">
        <v>475</v>
      </c>
      <c r="C197" s="175">
        <v>0</v>
      </c>
      <c r="D197" s="175">
        <v>0</v>
      </c>
      <c r="E197" s="175">
        <v>0</v>
      </c>
      <c r="F197" s="176">
        <f t="shared" si="19"/>
        <v>0</v>
      </c>
      <c r="G197" s="176">
        <f t="shared" si="21"/>
        <v>0</v>
      </c>
      <c r="H197" s="177">
        <v>0</v>
      </c>
      <c r="I197" s="209">
        <f t="shared" si="15"/>
        <v>0</v>
      </c>
      <c r="L197" s="207"/>
      <c r="M197" s="149"/>
      <c r="N197" s="149"/>
    </row>
    <row r="198" spans="1:14" ht="15.75" x14ac:dyDescent="0.2">
      <c r="A198" s="173" t="s">
        <v>22</v>
      </c>
      <c r="B198" s="174" t="s">
        <v>476</v>
      </c>
      <c r="C198" s="175">
        <v>0</v>
      </c>
      <c r="D198" s="175">
        <v>0</v>
      </c>
      <c r="E198" s="175">
        <v>0</v>
      </c>
      <c r="F198" s="176">
        <f t="shared" si="19"/>
        <v>0</v>
      </c>
      <c r="G198" s="176">
        <f t="shared" si="21"/>
        <v>0</v>
      </c>
      <c r="H198" s="177">
        <v>0</v>
      </c>
      <c r="I198" s="209">
        <f t="shared" si="15"/>
        <v>0</v>
      </c>
      <c r="L198" s="207"/>
      <c r="M198" s="149"/>
      <c r="N198" s="149"/>
    </row>
    <row r="199" spans="1:14" ht="15.75" x14ac:dyDescent="0.2">
      <c r="A199" s="196" t="s">
        <v>677</v>
      </c>
      <c r="B199" s="197" t="s">
        <v>678</v>
      </c>
      <c r="C199" s="198">
        <f>SUM(C200)</f>
        <v>0</v>
      </c>
      <c r="D199" s="198">
        <f>SUM(D200)</f>
        <v>0</v>
      </c>
      <c r="E199" s="198">
        <f>SUM(E200)</f>
        <v>0</v>
      </c>
      <c r="F199" s="198">
        <f>+C199+E199-D199</f>
        <v>0</v>
      </c>
      <c r="G199" s="198">
        <f>SUM(G200)</f>
        <v>0</v>
      </c>
      <c r="H199" s="198">
        <f>SUM(H200)</f>
        <v>0</v>
      </c>
      <c r="I199" s="209">
        <f>F199-G199-H199</f>
        <v>0</v>
      </c>
      <c r="L199" s="207"/>
      <c r="M199" s="149"/>
      <c r="N199" s="149"/>
    </row>
    <row r="200" spans="1:14" ht="15.75" x14ac:dyDescent="0.2">
      <c r="A200" s="173" t="s">
        <v>679</v>
      </c>
      <c r="B200" s="174" t="s">
        <v>680</v>
      </c>
      <c r="C200" s="175">
        <v>0</v>
      </c>
      <c r="D200" s="175">
        <v>0</v>
      </c>
      <c r="E200" s="175">
        <v>0</v>
      </c>
      <c r="F200" s="176">
        <f>+C200+E200-D200</f>
        <v>0</v>
      </c>
      <c r="G200" s="176">
        <f>F200</f>
        <v>0</v>
      </c>
      <c r="H200" s="177">
        <v>0</v>
      </c>
      <c r="I200" s="209">
        <f>F200-G200-H200</f>
        <v>0</v>
      </c>
      <c r="L200" s="207"/>
      <c r="M200" s="149"/>
      <c r="N200" s="149"/>
    </row>
    <row r="201" spans="1:14" ht="15.75" x14ac:dyDescent="0.2">
      <c r="A201" s="191" t="s">
        <v>23</v>
      </c>
      <c r="B201" s="194" t="s">
        <v>153</v>
      </c>
      <c r="C201" s="195">
        <f>C202</f>
        <v>0</v>
      </c>
      <c r="D201" s="195">
        <f>D202</f>
        <v>0</v>
      </c>
      <c r="E201" s="195">
        <f>E202</f>
        <v>0</v>
      </c>
      <c r="F201" s="195">
        <f t="shared" si="19"/>
        <v>0</v>
      </c>
      <c r="G201" s="195">
        <f>G202</f>
        <v>0</v>
      </c>
      <c r="H201" s="195">
        <f>H202</f>
        <v>0</v>
      </c>
      <c r="I201" s="209">
        <f t="shared" si="15"/>
        <v>0</v>
      </c>
      <c r="L201" s="207"/>
      <c r="M201" s="149"/>
      <c r="N201" s="149"/>
    </row>
    <row r="202" spans="1:14" ht="15.75" x14ac:dyDescent="0.2">
      <c r="A202" s="196" t="s">
        <v>479</v>
      </c>
      <c r="B202" s="197" t="s">
        <v>480</v>
      </c>
      <c r="C202" s="198">
        <f>SUM(C203:C204)</f>
        <v>0</v>
      </c>
      <c r="D202" s="198">
        <f>SUM(D203:D204)</f>
        <v>0</v>
      </c>
      <c r="E202" s="198">
        <f>SUM(E203:E204)</f>
        <v>0</v>
      </c>
      <c r="F202" s="198">
        <f t="shared" si="19"/>
        <v>0</v>
      </c>
      <c r="G202" s="198">
        <f>SUM(G203:G204)</f>
        <v>0</v>
      </c>
      <c r="H202" s="198">
        <f>SUM(H203:H204)</f>
        <v>0</v>
      </c>
      <c r="I202" s="209">
        <f t="shared" si="15"/>
        <v>0</v>
      </c>
      <c r="L202" s="207"/>
      <c r="M202" s="149"/>
      <c r="N202" s="149"/>
    </row>
    <row r="203" spans="1:14" ht="15.75" x14ac:dyDescent="0.2">
      <c r="A203" s="173" t="s">
        <v>660</v>
      </c>
      <c r="B203" s="174" t="s">
        <v>390</v>
      </c>
      <c r="C203" s="175">
        <v>0</v>
      </c>
      <c r="D203" s="175">
        <v>0</v>
      </c>
      <c r="E203" s="175">
        <v>0</v>
      </c>
      <c r="F203" s="176">
        <f t="shared" si="19"/>
        <v>0</v>
      </c>
      <c r="G203" s="176">
        <v>0</v>
      </c>
      <c r="H203" s="177">
        <f>F203</f>
        <v>0</v>
      </c>
      <c r="I203" s="209">
        <f t="shared" si="15"/>
        <v>0</v>
      </c>
      <c r="L203" s="207"/>
      <c r="M203" s="149"/>
      <c r="N203" s="149"/>
    </row>
    <row r="204" spans="1:14" ht="15.75" x14ac:dyDescent="0.2">
      <c r="A204" s="173" t="s">
        <v>481</v>
      </c>
      <c r="B204" s="174" t="s">
        <v>482</v>
      </c>
      <c r="C204" s="175">
        <v>0</v>
      </c>
      <c r="D204" s="175">
        <v>0</v>
      </c>
      <c r="E204" s="175">
        <v>0</v>
      </c>
      <c r="F204" s="176">
        <f>+C204+E204-D204</f>
        <v>0</v>
      </c>
      <c r="G204" s="176">
        <v>0</v>
      </c>
      <c r="H204" s="177">
        <f>F204</f>
        <v>0</v>
      </c>
      <c r="I204" s="209">
        <f>F204-G204-H204</f>
        <v>0</v>
      </c>
      <c r="L204" s="207"/>
      <c r="M204" s="149"/>
      <c r="N204" s="149"/>
    </row>
    <row r="205" spans="1:14" ht="15.75" x14ac:dyDescent="0.2">
      <c r="A205" s="191">
        <v>3</v>
      </c>
      <c r="B205" s="192" t="s">
        <v>174</v>
      </c>
      <c r="C205" s="193">
        <f>C206</f>
        <v>154563211</v>
      </c>
      <c r="D205" s="193">
        <f>D206</f>
        <v>0</v>
      </c>
      <c r="E205" s="193">
        <f>E206</f>
        <v>0</v>
      </c>
      <c r="F205" s="193">
        <f>+C205+E205-D205</f>
        <v>154563211</v>
      </c>
      <c r="G205" s="193">
        <f>G206</f>
        <v>0</v>
      </c>
      <c r="H205" s="193">
        <f>H206</f>
        <v>154563211</v>
      </c>
      <c r="I205" s="209">
        <f t="shared" ref="I205:I268" si="22">F205-G205-H205</f>
        <v>0</v>
      </c>
      <c r="L205" s="207"/>
      <c r="M205" s="149"/>
      <c r="N205" s="149"/>
    </row>
    <row r="206" spans="1:14" ht="15.75" x14ac:dyDescent="0.2">
      <c r="A206" s="191" t="s">
        <v>24</v>
      </c>
      <c r="B206" s="194" t="s">
        <v>701</v>
      </c>
      <c r="C206" s="195">
        <f>C207+C209+C212+C215</f>
        <v>154563211</v>
      </c>
      <c r="D206" s="195">
        <f>D207+D209+D212+D215</f>
        <v>0</v>
      </c>
      <c r="E206" s="195">
        <f>E207+E209+E212+E215</f>
        <v>0</v>
      </c>
      <c r="F206" s="195">
        <f>+C206+E206-D206</f>
        <v>154563211</v>
      </c>
      <c r="G206" s="195">
        <f>G207+G212+G215+G209</f>
        <v>0</v>
      </c>
      <c r="H206" s="195">
        <f>H207+H212+H215+H209</f>
        <v>154563211</v>
      </c>
      <c r="I206" s="209">
        <f t="shared" si="22"/>
        <v>0</v>
      </c>
      <c r="L206" s="207"/>
      <c r="M206" s="149"/>
      <c r="N206" s="149"/>
    </row>
    <row r="207" spans="1:14" ht="15.75" x14ac:dyDescent="0.2">
      <c r="A207" s="196" t="s">
        <v>25</v>
      </c>
      <c r="B207" s="197" t="s">
        <v>154</v>
      </c>
      <c r="C207" s="198">
        <f>SUM(C208:C208)</f>
        <v>533776587</v>
      </c>
      <c r="D207" s="198">
        <f>SUM(D208:D208)</f>
        <v>0</v>
      </c>
      <c r="E207" s="198">
        <f>SUM(E208:E208)</f>
        <v>0</v>
      </c>
      <c r="F207" s="198">
        <f>+C207+E207-D207</f>
        <v>533776587</v>
      </c>
      <c r="G207" s="198">
        <f>SUM(G208:G208)</f>
        <v>0</v>
      </c>
      <c r="H207" s="198">
        <f>SUM(H208:H208)</f>
        <v>533776587</v>
      </c>
      <c r="I207" s="209">
        <f t="shared" si="22"/>
        <v>0</v>
      </c>
      <c r="L207" s="207"/>
      <c r="M207" s="149"/>
      <c r="N207" s="149"/>
    </row>
    <row r="208" spans="1:14" ht="15.75" x14ac:dyDescent="0.2">
      <c r="A208" s="173" t="s">
        <v>631</v>
      </c>
      <c r="B208" s="174" t="s">
        <v>632</v>
      </c>
      <c r="C208" s="175">
        <v>533776587</v>
      </c>
      <c r="D208" s="175">
        <v>0</v>
      </c>
      <c r="E208" s="175">
        <v>0</v>
      </c>
      <c r="F208" s="176">
        <f>+C208+E208-D208</f>
        <v>533776587</v>
      </c>
      <c r="G208" s="176">
        <v>0</v>
      </c>
      <c r="H208" s="177">
        <f>F208</f>
        <v>533776587</v>
      </c>
      <c r="I208" s="209">
        <f t="shared" si="22"/>
        <v>0</v>
      </c>
      <c r="L208" s="207"/>
      <c r="M208" s="149"/>
      <c r="N208" s="149"/>
    </row>
    <row r="209" spans="1:14" ht="15.75" x14ac:dyDescent="0.2">
      <c r="A209" s="196" t="s">
        <v>681</v>
      </c>
      <c r="B209" s="197" t="s">
        <v>683</v>
      </c>
      <c r="C209" s="198">
        <f>SUM(C210:C211)</f>
        <v>-379213376</v>
      </c>
      <c r="D209" s="198">
        <f>SUM(D210:D211)</f>
        <v>0</v>
      </c>
      <c r="E209" s="198">
        <f>SUM(E210:E211)</f>
        <v>0</v>
      </c>
      <c r="F209" s="198">
        <f>SUM(F210:F211)</f>
        <v>-379213376</v>
      </c>
      <c r="G209" s="198">
        <f>SUM(G211:G211)</f>
        <v>0</v>
      </c>
      <c r="H209" s="198">
        <f>SUM(H210:H211)</f>
        <v>-379213376</v>
      </c>
      <c r="I209" s="209">
        <f>F209-G209-H209</f>
        <v>0</v>
      </c>
      <c r="L209" s="207"/>
      <c r="M209" s="149"/>
      <c r="N209" s="149"/>
    </row>
    <row r="210" spans="1:14" ht="15.75" x14ac:dyDescent="0.2">
      <c r="A210" s="173" t="s">
        <v>682</v>
      </c>
      <c r="B210" s="174" t="s">
        <v>684</v>
      </c>
      <c r="C210" s="175">
        <v>14352013</v>
      </c>
      <c r="D210" s="175">
        <v>0</v>
      </c>
      <c r="E210" s="175">
        <v>0</v>
      </c>
      <c r="F210" s="176">
        <f t="shared" ref="F210:F273" si="23">+C210+E210-D210</f>
        <v>14352013</v>
      </c>
      <c r="G210" s="176">
        <v>0</v>
      </c>
      <c r="H210" s="177">
        <f>F210</f>
        <v>14352013</v>
      </c>
      <c r="I210" s="209">
        <f>F210-G210-H210</f>
        <v>0</v>
      </c>
      <c r="L210" s="207"/>
      <c r="M210" s="149"/>
      <c r="N210" s="149"/>
    </row>
    <row r="211" spans="1:14" ht="15.75" x14ac:dyDescent="0.2">
      <c r="A211" s="173" t="s">
        <v>725</v>
      </c>
      <c r="B211" s="174" t="s">
        <v>726</v>
      </c>
      <c r="C211" s="175">
        <v>-393565389</v>
      </c>
      <c r="D211" s="175">
        <v>0</v>
      </c>
      <c r="E211" s="175">
        <v>0</v>
      </c>
      <c r="F211" s="176">
        <f t="shared" si="23"/>
        <v>-393565389</v>
      </c>
      <c r="G211" s="176">
        <v>0</v>
      </c>
      <c r="H211" s="177">
        <f>F211</f>
        <v>-393565389</v>
      </c>
      <c r="I211" s="209">
        <f>F211-G211-H211</f>
        <v>0</v>
      </c>
      <c r="L211" s="207"/>
      <c r="M211" s="149"/>
      <c r="N211" s="149"/>
    </row>
    <row r="212" spans="1:14" ht="15.75" x14ac:dyDescent="0.2">
      <c r="A212" s="196" t="s">
        <v>26</v>
      </c>
      <c r="B212" s="197" t="s">
        <v>177</v>
      </c>
      <c r="C212" s="198">
        <f>SUM(C213:C214)</f>
        <v>0</v>
      </c>
      <c r="D212" s="198">
        <f>SUM(D213:D214)</f>
        <v>0</v>
      </c>
      <c r="E212" s="198">
        <f>SUM(E213:E214)</f>
        <v>0</v>
      </c>
      <c r="F212" s="198">
        <f t="shared" si="23"/>
        <v>0</v>
      </c>
      <c r="G212" s="198">
        <f>SUM(G213:G214)</f>
        <v>0</v>
      </c>
      <c r="H212" s="198">
        <f>SUM(H213:H214)</f>
        <v>0</v>
      </c>
      <c r="I212" s="209">
        <f t="shared" si="22"/>
        <v>0</v>
      </c>
      <c r="L212" s="207"/>
      <c r="M212" s="149"/>
      <c r="N212" s="149"/>
    </row>
    <row r="213" spans="1:14" ht="15.75" x14ac:dyDescent="0.2">
      <c r="A213" s="173" t="s">
        <v>27</v>
      </c>
      <c r="B213" s="174" t="s">
        <v>483</v>
      </c>
      <c r="C213" s="175">
        <v>0</v>
      </c>
      <c r="D213" s="175">
        <v>0</v>
      </c>
      <c r="E213" s="175">
        <v>0</v>
      </c>
      <c r="F213" s="176">
        <f t="shared" si="23"/>
        <v>0</v>
      </c>
      <c r="G213" s="176">
        <v>0</v>
      </c>
      <c r="H213" s="177">
        <f>F213</f>
        <v>0</v>
      </c>
      <c r="I213" s="209">
        <f t="shared" si="22"/>
        <v>0</v>
      </c>
      <c r="L213" s="207"/>
      <c r="M213" s="149"/>
      <c r="N213" s="149"/>
    </row>
    <row r="214" spans="1:14" ht="15.75" x14ac:dyDescent="0.2">
      <c r="A214" s="173" t="s">
        <v>28</v>
      </c>
      <c r="B214" s="174" t="s">
        <v>484</v>
      </c>
      <c r="C214" s="175">
        <v>0</v>
      </c>
      <c r="D214" s="175">
        <v>0</v>
      </c>
      <c r="E214" s="175">
        <v>0</v>
      </c>
      <c r="F214" s="176">
        <f t="shared" si="23"/>
        <v>0</v>
      </c>
      <c r="G214" s="176">
        <v>0</v>
      </c>
      <c r="H214" s="177">
        <f>F214</f>
        <v>0</v>
      </c>
      <c r="I214" s="209">
        <f t="shared" si="22"/>
        <v>0</v>
      </c>
      <c r="L214" s="207"/>
      <c r="M214" s="149"/>
      <c r="N214" s="149"/>
    </row>
    <row r="215" spans="1:14" ht="15.75" x14ac:dyDescent="0.2">
      <c r="A215" s="196" t="s">
        <v>633</v>
      </c>
      <c r="B215" s="197" t="s">
        <v>634</v>
      </c>
      <c r="C215" s="198">
        <f>SUM(C216:C222)</f>
        <v>0</v>
      </c>
      <c r="D215" s="198">
        <f>SUM(D216:D222)</f>
        <v>0</v>
      </c>
      <c r="E215" s="198">
        <f>SUM(E216:E222)</f>
        <v>0</v>
      </c>
      <c r="F215" s="198">
        <f t="shared" si="23"/>
        <v>0</v>
      </c>
      <c r="G215" s="198">
        <f>SUM(G216:G222)</f>
        <v>0</v>
      </c>
      <c r="H215" s="198">
        <f>SUM(H216:H222)</f>
        <v>0</v>
      </c>
      <c r="I215" s="209">
        <f t="shared" si="22"/>
        <v>0</v>
      </c>
      <c r="L215" s="207"/>
      <c r="M215" s="149"/>
      <c r="N215" s="149"/>
    </row>
    <row r="216" spans="1:14" ht="15.75" x14ac:dyDescent="0.2">
      <c r="A216" s="199" t="s">
        <v>639</v>
      </c>
      <c r="B216" s="200" t="s">
        <v>635</v>
      </c>
      <c r="C216" s="175">
        <v>0</v>
      </c>
      <c r="D216" s="175">
        <v>0</v>
      </c>
      <c r="E216" s="175">
        <v>0</v>
      </c>
      <c r="F216" s="176">
        <f t="shared" si="23"/>
        <v>0</v>
      </c>
      <c r="G216" s="176">
        <v>0</v>
      </c>
      <c r="H216" s="177">
        <f t="shared" ref="H216:H222" si="24">F216</f>
        <v>0</v>
      </c>
      <c r="I216" s="209">
        <f t="shared" si="22"/>
        <v>0</v>
      </c>
      <c r="L216" s="207"/>
      <c r="M216" s="149"/>
      <c r="N216" s="149"/>
    </row>
    <row r="217" spans="1:14" ht="15.75" x14ac:dyDescent="0.2">
      <c r="A217" s="199" t="s">
        <v>693</v>
      </c>
      <c r="B217" s="200" t="s">
        <v>694</v>
      </c>
      <c r="C217" s="175">
        <v>0</v>
      </c>
      <c r="D217" s="175">
        <v>0</v>
      </c>
      <c r="E217" s="175">
        <v>0</v>
      </c>
      <c r="F217" s="176">
        <f t="shared" si="23"/>
        <v>0</v>
      </c>
      <c r="G217" s="176">
        <v>0</v>
      </c>
      <c r="H217" s="177">
        <f t="shared" si="24"/>
        <v>0</v>
      </c>
      <c r="I217" s="209">
        <f>F217-G217-H217</f>
        <v>0</v>
      </c>
      <c r="L217" s="207"/>
      <c r="M217" s="149"/>
      <c r="N217" s="149"/>
    </row>
    <row r="218" spans="1:14" ht="15.75" x14ac:dyDescent="0.2">
      <c r="A218" s="199" t="s">
        <v>640</v>
      </c>
      <c r="B218" s="200" t="s">
        <v>581</v>
      </c>
      <c r="C218" s="175">
        <v>0</v>
      </c>
      <c r="D218" s="175">
        <v>0</v>
      </c>
      <c r="E218" s="175">
        <v>0</v>
      </c>
      <c r="F218" s="176">
        <f>+C218+E218-D218</f>
        <v>0</v>
      </c>
      <c r="G218" s="176">
        <v>0</v>
      </c>
      <c r="H218" s="177">
        <f t="shared" si="24"/>
        <v>0</v>
      </c>
      <c r="I218" s="209">
        <f t="shared" si="22"/>
        <v>0</v>
      </c>
      <c r="L218" s="207"/>
      <c r="M218" s="149"/>
      <c r="N218" s="149"/>
    </row>
    <row r="219" spans="1:14" ht="15.75" x14ac:dyDescent="0.2">
      <c r="A219" s="199" t="s">
        <v>641</v>
      </c>
      <c r="B219" s="200" t="s">
        <v>636</v>
      </c>
      <c r="C219" s="175">
        <v>0</v>
      </c>
      <c r="D219" s="175">
        <v>0</v>
      </c>
      <c r="E219" s="175">
        <v>0</v>
      </c>
      <c r="F219" s="176">
        <f t="shared" si="23"/>
        <v>0</v>
      </c>
      <c r="G219" s="176">
        <v>0</v>
      </c>
      <c r="H219" s="177">
        <f t="shared" si="24"/>
        <v>0</v>
      </c>
      <c r="I219" s="209">
        <f>F219-G219-H219</f>
        <v>0</v>
      </c>
      <c r="L219" s="207"/>
      <c r="M219" s="149"/>
      <c r="N219" s="149"/>
    </row>
    <row r="220" spans="1:14" ht="15.75" x14ac:dyDescent="0.2">
      <c r="A220" s="199" t="s">
        <v>721</v>
      </c>
      <c r="B220" s="200" t="s">
        <v>722</v>
      </c>
      <c r="C220" s="175">
        <v>0</v>
      </c>
      <c r="D220" s="175">
        <v>0</v>
      </c>
      <c r="E220" s="175">
        <v>0</v>
      </c>
      <c r="F220" s="176">
        <f t="shared" si="23"/>
        <v>0</v>
      </c>
      <c r="G220" s="176">
        <v>0</v>
      </c>
      <c r="H220" s="177">
        <f>F220</f>
        <v>0</v>
      </c>
      <c r="I220" s="209">
        <f>F220-G220-H220</f>
        <v>0</v>
      </c>
      <c r="L220" s="207"/>
      <c r="M220" s="149"/>
      <c r="N220" s="149"/>
    </row>
    <row r="221" spans="1:14" ht="15.75" x14ac:dyDescent="0.2">
      <c r="A221" s="199" t="s">
        <v>642</v>
      </c>
      <c r="B221" s="200" t="s">
        <v>637</v>
      </c>
      <c r="C221" s="175">
        <v>0</v>
      </c>
      <c r="D221" s="175">
        <v>0</v>
      </c>
      <c r="E221" s="175">
        <v>0</v>
      </c>
      <c r="F221" s="176">
        <f t="shared" si="23"/>
        <v>0</v>
      </c>
      <c r="G221" s="176">
        <v>0</v>
      </c>
      <c r="H221" s="177">
        <f t="shared" si="24"/>
        <v>0</v>
      </c>
      <c r="I221" s="209">
        <f t="shared" si="22"/>
        <v>0</v>
      </c>
      <c r="L221" s="207"/>
      <c r="M221" s="149"/>
      <c r="N221" s="149"/>
    </row>
    <row r="222" spans="1:14" ht="15.75" x14ac:dyDescent="0.2">
      <c r="A222" s="199" t="s">
        <v>643</v>
      </c>
      <c r="B222" s="200" t="s">
        <v>638</v>
      </c>
      <c r="C222" s="175">
        <v>0</v>
      </c>
      <c r="D222" s="175">
        <v>0</v>
      </c>
      <c r="E222" s="175">
        <v>0</v>
      </c>
      <c r="F222" s="176">
        <f t="shared" si="23"/>
        <v>0</v>
      </c>
      <c r="G222" s="176">
        <v>0</v>
      </c>
      <c r="H222" s="177">
        <f t="shared" si="24"/>
        <v>0</v>
      </c>
      <c r="I222" s="209">
        <f t="shared" si="22"/>
        <v>0</v>
      </c>
      <c r="L222" s="207"/>
      <c r="M222" s="149"/>
      <c r="N222" s="149"/>
    </row>
    <row r="223" spans="1:14" ht="15.75" x14ac:dyDescent="0.2">
      <c r="A223" s="191">
        <v>4</v>
      </c>
      <c r="B223" s="192" t="s">
        <v>155</v>
      </c>
      <c r="C223" s="193">
        <f>C224+C251+C254+C270+C288+C292</f>
        <v>174309056</v>
      </c>
      <c r="D223" s="193">
        <f>D224+D251+D254+D270+D288+D292</f>
        <v>0</v>
      </c>
      <c r="E223" s="193">
        <f>E224+E251+E254+E270+E288+E292</f>
        <v>121090</v>
      </c>
      <c r="F223" s="193">
        <f t="shared" si="23"/>
        <v>174430146</v>
      </c>
      <c r="G223" s="193">
        <f>G224+G254+G270+G288+G292</f>
        <v>0</v>
      </c>
      <c r="H223" s="193">
        <f>H224+H254+H270+H288+H292</f>
        <v>174430146</v>
      </c>
      <c r="I223" s="209">
        <f t="shared" si="22"/>
        <v>0</v>
      </c>
      <c r="L223" s="207"/>
      <c r="M223" s="149"/>
      <c r="N223" s="149"/>
    </row>
    <row r="224" spans="1:14" ht="15.75" x14ac:dyDescent="0.2">
      <c r="A224" s="191" t="s">
        <v>485</v>
      </c>
      <c r="B224" s="194" t="s">
        <v>486</v>
      </c>
      <c r="C224" s="195">
        <f>C225+C235+C247</f>
        <v>0</v>
      </c>
      <c r="D224" s="195">
        <f>D225+D235+D247</f>
        <v>0</v>
      </c>
      <c r="E224" s="195">
        <f>E225+E235+E247</f>
        <v>0</v>
      </c>
      <c r="F224" s="195">
        <f t="shared" si="23"/>
        <v>0</v>
      </c>
      <c r="G224" s="195">
        <f>G225+G235+G247</f>
        <v>0</v>
      </c>
      <c r="H224" s="195">
        <f>H225+H235+H247</f>
        <v>0</v>
      </c>
      <c r="I224" s="209">
        <f t="shared" si="22"/>
        <v>0</v>
      </c>
      <c r="L224" s="207"/>
      <c r="M224" s="149"/>
      <c r="N224" s="149"/>
    </row>
    <row r="225" spans="1:14" ht="15.75" x14ac:dyDescent="0.2">
      <c r="A225" s="196" t="s">
        <v>487</v>
      </c>
      <c r="B225" s="197" t="s">
        <v>488</v>
      </c>
      <c r="C225" s="198">
        <f>SUM(C226:C234)</f>
        <v>0</v>
      </c>
      <c r="D225" s="198">
        <f>SUM(D226:D234)</f>
        <v>0</v>
      </c>
      <c r="E225" s="198">
        <f>SUM(E226:E234)</f>
        <v>0</v>
      </c>
      <c r="F225" s="198">
        <f t="shared" si="23"/>
        <v>0</v>
      </c>
      <c r="G225" s="198">
        <f>SUM(G226:G234)</f>
        <v>0</v>
      </c>
      <c r="H225" s="198">
        <f>SUM(H226:H234)</f>
        <v>0</v>
      </c>
      <c r="I225" s="209">
        <f t="shared" si="22"/>
        <v>0</v>
      </c>
      <c r="L225" s="207"/>
      <c r="M225" s="149"/>
      <c r="N225" s="149"/>
    </row>
    <row r="226" spans="1:14" ht="15.75" x14ac:dyDescent="0.2">
      <c r="A226" s="173" t="s">
        <v>489</v>
      </c>
      <c r="B226" s="174" t="s">
        <v>379</v>
      </c>
      <c r="C226" s="175">
        <v>0</v>
      </c>
      <c r="D226" s="175">
        <v>0</v>
      </c>
      <c r="E226" s="175">
        <v>0</v>
      </c>
      <c r="F226" s="176">
        <f t="shared" si="23"/>
        <v>0</v>
      </c>
      <c r="G226" s="176">
        <v>0</v>
      </c>
      <c r="H226" s="177">
        <f t="shared" ref="H226:H234" si="25">F226</f>
        <v>0</v>
      </c>
      <c r="I226" s="209">
        <f t="shared" si="22"/>
        <v>0</v>
      </c>
      <c r="L226" s="207"/>
      <c r="M226" s="149"/>
      <c r="N226" s="149"/>
    </row>
    <row r="227" spans="1:14" ht="15.75" x14ac:dyDescent="0.2">
      <c r="A227" s="173" t="s">
        <v>490</v>
      </c>
      <c r="B227" s="174" t="s">
        <v>380</v>
      </c>
      <c r="C227" s="175">
        <v>0</v>
      </c>
      <c r="D227" s="175">
        <v>0</v>
      </c>
      <c r="E227" s="175">
        <v>0</v>
      </c>
      <c r="F227" s="176">
        <f t="shared" si="23"/>
        <v>0</v>
      </c>
      <c r="G227" s="176">
        <v>0</v>
      </c>
      <c r="H227" s="177">
        <f t="shared" si="25"/>
        <v>0</v>
      </c>
      <c r="I227" s="209">
        <f t="shared" si="22"/>
        <v>0</v>
      </c>
      <c r="L227" s="207"/>
      <c r="M227" s="149"/>
      <c r="N227" s="149"/>
    </row>
    <row r="228" spans="1:14" ht="15.75" x14ac:dyDescent="0.2">
      <c r="A228" s="173" t="s">
        <v>491</v>
      </c>
      <c r="B228" s="174" t="s">
        <v>492</v>
      </c>
      <c r="C228" s="175">
        <v>0</v>
      </c>
      <c r="D228" s="175">
        <v>0</v>
      </c>
      <c r="E228" s="175">
        <v>0</v>
      </c>
      <c r="F228" s="176">
        <f t="shared" si="23"/>
        <v>0</v>
      </c>
      <c r="G228" s="176">
        <v>0</v>
      </c>
      <c r="H228" s="177">
        <f t="shared" si="25"/>
        <v>0</v>
      </c>
      <c r="I228" s="209">
        <f t="shared" si="22"/>
        <v>0</v>
      </c>
      <c r="L228" s="207"/>
      <c r="M228" s="149"/>
      <c r="N228" s="149"/>
    </row>
    <row r="229" spans="1:14" ht="15.75" x14ac:dyDescent="0.2">
      <c r="A229" s="173" t="s">
        <v>493</v>
      </c>
      <c r="B229" s="174" t="s">
        <v>381</v>
      </c>
      <c r="C229" s="175">
        <v>0</v>
      </c>
      <c r="D229" s="175">
        <v>0</v>
      </c>
      <c r="E229" s="175">
        <v>0</v>
      </c>
      <c r="F229" s="176">
        <f t="shared" si="23"/>
        <v>0</v>
      </c>
      <c r="G229" s="176">
        <v>0</v>
      </c>
      <c r="H229" s="177">
        <f t="shared" si="25"/>
        <v>0</v>
      </c>
      <c r="I229" s="209">
        <f t="shared" si="22"/>
        <v>0</v>
      </c>
      <c r="L229" s="207"/>
      <c r="M229" s="149"/>
      <c r="N229" s="149"/>
    </row>
    <row r="230" spans="1:14" ht="15.75" x14ac:dyDescent="0.2">
      <c r="A230" s="173" t="s">
        <v>494</v>
      </c>
      <c r="B230" s="174" t="s">
        <v>382</v>
      </c>
      <c r="C230" s="175">
        <v>0</v>
      </c>
      <c r="D230" s="175">
        <v>0</v>
      </c>
      <c r="E230" s="175">
        <v>0</v>
      </c>
      <c r="F230" s="176">
        <f t="shared" si="23"/>
        <v>0</v>
      </c>
      <c r="G230" s="176">
        <v>0</v>
      </c>
      <c r="H230" s="177">
        <f t="shared" si="25"/>
        <v>0</v>
      </c>
      <c r="I230" s="209">
        <f t="shared" si="22"/>
        <v>0</v>
      </c>
      <c r="L230" s="207"/>
      <c r="M230" s="149"/>
      <c r="N230" s="149"/>
    </row>
    <row r="231" spans="1:14" ht="15.75" x14ac:dyDescent="0.2">
      <c r="A231" s="173" t="s">
        <v>495</v>
      </c>
      <c r="B231" s="174" t="s">
        <v>496</v>
      </c>
      <c r="C231" s="175">
        <v>0</v>
      </c>
      <c r="D231" s="175">
        <v>0</v>
      </c>
      <c r="E231" s="175">
        <v>0</v>
      </c>
      <c r="F231" s="176">
        <f t="shared" si="23"/>
        <v>0</v>
      </c>
      <c r="G231" s="176">
        <v>0</v>
      </c>
      <c r="H231" s="177">
        <f t="shared" si="25"/>
        <v>0</v>
      </c>
      <c r="I231" s="209">
        <f t="shared" si="22"/>
        <v>0</v>
      </c>
      <c r="L231" s="207"/>
      <c r="M231" s="149"/>
      <c r="N231" s="149"/>
    </row>
    <row r="232" spans="1:14" ht="15.75" x14ac:dyDescent="0.2">
      <c r="A232" s="173" t="s">
        <v>497</v>
      </c>
      <c r="B232" s="174" t="s">
        <v>383</v>
      </c>
      <c r="C232" s="175">
        <v>0</v>
      </c>
      <c r="D232" s="175">
        <v>0</v>
      </c>
      <c r="E232" s="175">
        <v>0</v>
      </c>
      <c r="F232" s="176">
        <f t="shared" si="23"/>
        <v>0</v>
      </c>
      <c r="G232" s="176">
        <v>0</v>
      </c>
      <c r="H232" s="177">
        <f t="shared" si="25"/>
        <v>0</v>
      </c>
      <c r="I232" s="209">
        <f t="shared" si="22"/>
        <v>0</v>
      </c>
      <c r="L232" s="207"/>
      <c r="M232" s="149"/>
      <c r="N232" s="149"/>
    </row>
    <row r="233" spans="1:14" ht="15.75" x14ac:dyDescent="0.2">
      <c r="A233" s="173" t="s">
        <v>498</v>
      </c>
      <c r="B233" s="174" t="s">
        <v>384</v>
      </c>
      <c r="C233" s="175">
        <v>0</v>
      </c>
      <c r="D233" s="175">
        <v>0</v>
      </c>
      <c r="E233" s="175">
        <v>0</v>
      </c>
      <c r="F233" s="176">
        <f t="shared" si="23"/>
        <v>0</v>
      </c>
      <c r="G233" s="176">
        <v>0</v>
      </c>
      <c r="H233" s="177">
        <f t="shared" si="25"/>
        <v>0</v>
      </c>
      <c r="I233" s="209">
        <f t="shared" si="22"/>
        <v>0</v>
      </c>
      <c r="L233" s="207"/>
      <c r="M233" s="149"/>
      <c r="N233" s="149"/>
    </row>
    <row r="234" spans="1:14" ht="15.75" x14ac:dyDescent="0.2">
      <c r="A234" s="173" t="s">
        <v>499</v>
      </c>
      <c r="B234" s="174" t="s">
        <v>476</v>
      </c>
      <c r="C234" s="175">
        <v>0</v>
      </c>
      <c r="D234" s="175">
        <v>0</v>
      </c>
      <c r="E234" s="175">
        <v>0</v>
      </c>
      <c r="F234" s="176">
        <f t="shared" si="23"/>
        <v>0</v>
      </c>
      <c r="G234" s="176">
        <v>0</v>
      </c>
      <c r="H234" s="177">
        <f t="shared" si="25"/>
        <v>0</v>
      </c>
      <c r="I234" s="209">
        <f t="shared" si="22"/>
        <v>0</v>
      </c>
      <c r="L234" s="207"/>
      <c r="M234" s="149"/>
      <c r="N234" s="149"/>
    </row>
    <row r="235" spans="1:14" ht="15.75" x14ac:dyDescent="0.2">
      <c r="A235" s="196" t="s">
        <v>500</v>
      </c>
      <c r="B235" s="197" t="s">
        <v>501</v>
      </c>
      <c r="C235" s="198">
        <f>SUM(C236:C246)</f>
        <v>0</v>
      </c>
      <c r="D235" s="198">
        <f>SUM(D236:D246)</f>
        <v>0</v>
      </c>
      <c r="E235" s="198">
        <f>SUM(E236:E246)</f>
        <v>0</v>
      </c>
      <c r="F235" s="198">
        <f t="shared" si="23"/>
        <v>0</v>
      </c>
      <c r="G235" s="198">
        <f>SUM(G236:G246)</f>
        <v>0</v>
      </c>
      <c r="H235" s="198">
        <f>SUM(H236:H246)</f>
        <v>0</v>
      </c>
      <c r="I235" s="209">
        <f t="shared" si="22"/>
        <v>0</v>
      </c>
      <c r="L235" s="207"/>
      <c r="M235" s="149"/>
      <c r="N235" s="149"/>
    </row>
    <row r="236" spans="1:14" ht="15.75" x14ac:dyDescent="0.2">
      <c r="A236" s="173" t="s">
        <v>502</v>
      </c>
      <c r="B236" s="202" t="s">
        <v>385</v>
      </c>
      <c r="C236" s="175">
        <v>0</v>
      </c>
      <c r="D236" s="175">
        <v>0</v>
      </c>
      <c r="E236" s="175">
        <v>0</v>
      </c>
      <c r="F236" s="176">
        <f t="shared" si="23"/>
        <v>0</v>
      </c>
      <c r="G236" s="176">
        <v>0</v>
      </c>
      <c r="H236" s="177">
        <f t="shared" ref="H236:H246" si="26">F236</f>
        <v>0</v>
      </c>
      <c r="I236" s="209">
        <f t="shared" si="22"/>
        <v>0</v>
      </c>
      <c r="L236" s="207"/>
      <c r="M236" s="149"/>
      <c r="N236" s="149"/>
    </row>
    <row r="237" spans="1:14" ht="15.75" x14ac:dyDescent="0.2">
      <c r="A237" s="173" t="s">
        <v>503</v>
      </c>
      <c r="B237" s="202" t="s">
        <v>504</v>
      </c>
      <c r="C237" s="175">
        <v>0</v>
      </c>
      <c r="D237" s="175">
        <v>0</v>
      </c>
      <c r="E237" s="175">
        <v>0</v>
      </c>
      <c r="F237" s="176">
        <f t="shared" si="23"/>
        <v>0</v>
      </c>
      <c r="G237" s="176">
        <v>0</v>
      </c>
      <c r="H237" s="177">
        <f t="shared" si="26"/>
        <v>0</v>
      </c>
      <c r="I237" s="209">
        <f t="shared" si="22"/>
        <v>0</v>
      </c>
      <c r="L237" s="207"/>
      <c r="M237" s="149"/>
      <c r="N237" s="149"/>
    </row>
    <row r="238" spans="1:14" ht="15.75" x14ac:dyDescent="0.2">
      <c r="A238" s="173" t="s">
        <v>505</v>
      </c>
      <c r="B238" s="202" t="s">
        <v>325</v>
      </c>
      <c r="C238" s="175">
        <v>0</v>
      </c>
      <c r="D238" s="175">
        <v>0</v>
      </c>
      <c r="E238" s="175">
        <v>0</v>
      </c>
      <c r="F238" s="176">
        <f t="shared" si="23"/>
        <v>0</v>
      </c>
      <c r="G238" s="176">
        <v>0</v>
      </c>
      <c r="H238" s="177">
        <f t="shared" si="26"/>
        <v>0</v>
      </c>
      <c r="I238" s="209">
        <f t="shared" si="22"/>
        <v>0</v>
      </c>
      <c r="L238" s="207"/>
      <c r="M238" s="149"/>
      <c r="N238" s="149"/>
    </row>
    <row r="239" spans="1:14" ht="15.75" x14ac:dyDescent="0.2">
      <c r="A239" s="173" t="s">
        <v>506</v>
      </c>
      <c r="B239" s="202" t="s">
        <v>386</v>
      </c>
      <c r="C239" s="175">
        <v>0</v>
      </c>
      <c r="D239" s="175">
        <v>0</v>
      </c>
      <c r="E239" s="175">
        <v>0</v>
      </c>
      <c r="F239" s="176">
        <f t="shared" si="23"/>
        <v>0</v>
      </c>
      <c r="G239" s="176">
        <v>0</v>
      </c>
      <c r="H239" s="177">
        <f t="shared" si="26"/>
        <v>0</v>
      </c>
      <c r="I239" s="209">
        <f t="shared" si="22"/>
        <v>0</v>
      </c>
      <c r="L239" s="207"/>
      <c r="M239" s="149"/>
      <c r="N239" s="149"/>
    </row>
    <row r="240" spans="1:14" ht="15.75" x14ac:dyDescent="0.2">
      <c r="A240" s="173" t="s">
        <v>507</v>
      </c>
      <c r="B240" s="202" t="s">
        <v>508</v>
      </c>
      <c r="C240" s="175">
        <v>0</v>
      </c>
      <c r="D240" s="175">
        <v>0</v>
      </c>
      <c r="E240" s="175">
        <v>0</v>
      </c>
      <c r="F240" s="176">
        <f t="shared" si="23"/>
        <v>0</v>
      </c>
      <c r="G240" s="176">
        <v>0</v>
      </c>
      <c r="H240" s="177">
        <f>F240</f>
        <v>0</v>
      </c>
      <c r="I240" s="209">
        <f t="shared" si="22"/>
        <v>0</v>
      </c>
      <c r="L240" s="207"/>
      <c r="M240" s="149"/>
      <c r="N240" s="149"/>
    </row>
    <row r="241" spans="1:14" ht="15.75" x14ac:dyDescent="0.2">
      <c r="A241" s="173" t="s">
        <v>509</v>
      </c>
      <c r="B241" s="202" t="s">
        <v>510</v>
      </c>
      <c r="C241" s="175">
        <v>0</v>
      </c>
      <c r="D241" s="175">
        <v>0</v>
      </c>
      <c r="E241" s="175">
        <v>0</v>
      </c>
      <c r="F241" s="176">
        <f t="shared" si="23"/>
        <v>0</v>
      </c>
      <c r="G241" s="176">
        <v>0</v>
      </c>
      <c r="H241" s="177">
        <f t="shared" si="26"/>
        <v>0</v>
      </c>
      <c r="I241" s="209">
        <f t="shared" si="22"/>
        <v>0</v>
      </c>
      <c r="L241" s="207"/>
      <c r="M241" s="149"/>
      <c r="N241" s="149"/>
    </row>
    <row r="242" spans="1:14" ht="15.75" x14ac:dyDescent="0.2">
      <c r="A242" s="173" t="s">
        <v>511</v>
      </c>
      <c r="B242" s="202" t="s">
        <v>512</v>
      </c>
      <c r="C242" s="175">
        <v>0</v>
      </c>
      <c r="D242" s="175">
        <v>0</v>
      </c>
      <c r="E242" s="175">
        <v>0</v>
      </c>
      <c r="F242" s="176">
        <f t="shared" si="23"/>
        <v>0</v>
      </c>
      <c r="G242" s="176">
        <v>0</v>
      </c>
      <c r="H242" s="177">
        <f t="shared" si="26"/>
        <v>0</v>
      </c>
      <c r="I242" s="209">
        <f t="shared" si="22"/>
        <v>0</v>
      </c>
      <c r="L242" s="207"/>
      <c r="M242" s="149"/>
      <c r="N242" s="149"/>
    </row>
    <row r="243" spans="1:14" ht="15.75" x14ac:dyDescent="0.2">
      <c r="A243" s="173" t="s">
        <v>584</v>
      </c>
      <c r="B243" s="202" t="s">
        <v>585</v>
      </c>
      <c r="C243" s="175">
        <v>0</v>
      </c>
      <c r="D243" s="175">
        <v>0</v>
      </c>
      <c r="E243" s="175">
        <v>0</v>
      </c>
      <c r="F243" s="176">
        <f t="shared" si="23"/>
        <v>0</v>
      </c>
      <c r="G243" s="176">
        <v>0</v>
      </c>
      <c r="H243" s="177">
        <f t="shared" si="26"/>
        <v>0</v>
      </c>
      <c r="I243" s="209">
        <f t="shared" si="22"/>
        <v>0</v>
      </c>
      <c r="L243" s="207"/>
      <c r="M243" s="149"/>
      <c r="N243" s="149"/>
    </row>
    <row r="244" spans="1:14" ht="15.75" x14ac:dyDescent="0.2">
      <c r="A244" s="173" t="s">
        <v>513</v>
      </c>
      <c r="B244" s="202" t="s">
        <v>387</v>
      </c>
      <c r="C244" s="175">
        <v>0</v>
      </c>
      <c r="D244" s="175">
        <v>0</v>
      </c>
      <c r="E244" s="175">
        <v>0</v>
      </c>
      <c r="F244" s="176">
        <f t="shared" si="23"/>
        <v>0</v>
      </c>
      <c r="G244" s="176">
        <v>0</v>
      </c>
      <c r="H244" s="177">
        <f t="shared" si="26"/>
        <v>0</v>
      </c>
      <c r="I244" s="209">
        <f t="shared" si="22"/>
        <v>0</v>
      </c>
      <c r="L244" s="207"/>
      <c r="M244" s="149"/>
      <c r="N244" s="149"/>
    </row>
    <row r="245" spans="1:14" ht="15.75" x14ac:dyDescent="0.2">
      <c r="A245" s="173" t="s">
        <v>514</v>
      </c>
      <c r="B245" s="202" t="s">
        <v>388</v>
      </c>
      <c r="C245" s="175">
        <v>0</v>
      </c>
      <c r="D245" s="175">
        <v>0</v>
      </c>
      <c r="E245" s="175">
        <v>0</v>
      </c>
      <c r="F245" s="176">
        <f t="shared" si="23"/>
        <v>0</v>
      </c>
      <c r="G245" s="176">
        <v>0</v>
      </c>
      <c r="H245" s="177">
        <f t="shared" si="26"/>
        <v>0</v>
      </c>
      <c r="I245" s="209">
        <f t="shared" si="22"/>
        <v>0</v>
      </c>
      <c r="L245" s="207"/>
      <c r="M245" s="149"/>
      <c r="N245" s="149"/>
    </row>
    <row r="246" spans="1:14" ht="15.75" x14ac:dyDescent="0.2">
      <c r="A246" s="173" t="s">
        <v>515</v>
      </c>
      <c r="B246" s="202" t="s">
        <v>516</v>
      </c>
      <c r="C246" s="175">
        <v>0</v>
      </c>
      <c r="D246" s="175">
        <v>0</v>
      </c>
      <c r="E246" s="175">
        <v>0</v>
      </c>
      <c r="F246" s="176">
        <f t="shared" si="23"/>
        <v>0</v>
      </c>
      <c r="G246" s="176">
        <v>0</v>
      </c>
      <c r="H246" s="177">
        <f t="shared" si="26"/>
        <v>0</v>
      </c>
      <c r="I246" s="209">
        <f t="shared" si="22"/>
        <v>0</v>
      </c>
      <c r="J246" s="178" t="str">
        <f>IF((F246)&lt;=(F235*5%),IF((((F246)=0)),("-"),("CORRECTO")),"ERROR")</f>
        <v>-</v>
      </c>
      <c r="K246" s="179" t="str">
        <f>J246</f>
        <v>-</v>
      </c>
      <c r="L246" s="207"/>
      <c r="M246" s="149"/>
      <c r="N246" s="149"/>
    </row>
    <row r="247" spans="1:14" ht="15.75" x14ac:dyDescent="0.2">
      <c r="A247" s="196" t="s">
        <v>517</v>
      </c>
      <c r="B247" s="197" t="s">
        <v>518</v>
      </c>
      <c r="C247" s="198">
        <f>SUM(C248:C250)</f>
        <v>0</v>
      </c>
      <c r="D247" s="198">
        <f>SUM(D248:D250)</f>
        <v>0</v>
      </c>
      <c r="E247" s="198">
        <f>SUM(E248:E250)</f>
        <v>0</v>
      </c>
      <c r="F247" s="198">
        <f t="shared" si="23"/>
        <v>0</v>
      </c>
      <c r="G247" s="198">
        <f>SUM(G248:G250)</f>
        <v>0</v>
      </c>
      <c r="H247" s="198">
        <f>SUM(H248:H250)</f>
        <v>0</v>
      </c>
      <c r="I247" s="209">
        <f t="shared" si="22"/>
        <v>0</v>
      </c>
      <c r="L247" s="207"/>
      <c r="M247" s="149"/>
      <c r="N247" s="149"/>
    </row>
    <row r="248" spans="1:14" ht="15.75" x14ac:dyDescent="0.2">
      <c r="A248" s="173" t="s">
        <v>519</v>
      </c>
      <c r="B248" s="174" t="s">
        <v>520</v>
      </c>
      <c r="C248" s="175">
        <v>0</v>
      </c>
      <c r="D248" s="175">
        <v>0</v>
      </c>
      <c r="E248" s="175">
        <v>0</v>
      </c>
      <c r="F248" s="176">
        <f t="shared" si="23"/>
        <v>0</v>
      </c>
      <c r="G248" s="176">
        <v>0</v>
      </c>
      <c r="H248" s="177">
        <f>F248</f>
        <v>0</v>
      </c>
      <c r="I248" s="209">
        <f t="shared" si="22"/>
        <v>0</v>
      </c>
      <c r="L248" s="207"/>
      <c r="M248" s="149"/>
      <c r="N248" s="149"/>
    </row>
    <row r="249" spans="1:14" ht="15.75" x14ac:dyDescent="0.2">
      <c r="A249" s="173" t="s">
        <v>521</v>
      </c>
      <c r="B249" s="174" t="s">
        <v>379</v>
      </c>
      <c r="C249" s="175">
        <v>0</v>
      </c>
      <c r="D249" s="175">
        <v>0</v>
      </c>
      <c r="E249" s="175">
        <v>0</v>
      </c>
      <c r="F249" s="176">
        <f t="shared" si="23"/>
        <v>0</v>
      </c>
      <c r="G249" s="176">
        <v>0</v>
      </c>
      <c r="H249" s="177">
        <f>F249</f>
        <v>0</v>
      </c>
      <c r="I249" s="209">
        <f t="shared" si="22"/>
        <v>0</v>
      </c>
      <c r="L249" s="207"/>
      <c r="M249" s="149"/>
      <c r="N249" s="149"/>
    </row>
    <row r="250" spans="1:14" ht="15.75" x14ac:dyDescent="0.2">
      <c r="A250" s="173" t="s">
        <v>522</v>
      </c>
      <c r="B250" s="174" t="s">
        <v>380</v>
      </c>
      <c r="C250" s="175">
        <v>0</v>
      </c>
      <c r="D250" s="175">
        <v>0</v>
      </c>
      <c r="E250" s="175">
        <v>0</v>
      </c>
      <c r="F250" s="176">
        <f t="shared" si="23"/>
        <v>0</v>
      </c>
      <c r="G250" s="176">
        <v>0</v>
      </c>
      <c r="H250" s="177">
        <f>F250</f>
        <v>0</v>
      </c>
      <c r="I250" s="209">
        <f t="shared" si="22"/>
        <v>0</v>
      </c>
      <c r="L250" s="207"/>
      <c r="M250" s="149"/>
      <c r="N250" s="149"/>
    </row>
    <row r="251" spans="1:14" ht="15.75" x14ac:dyDescent="0.2">
      <c r="A251" s="191" t="s">
        <v>582</v>
      </c>
      <c r="B251" s="194" t="s">
        <v>197</v>
      </c>
      <c r="C251" s="195">
        <f>C252</f>
        <v>0</v>
      </c>
      <c r="D251" s="195">
        <f>D252</f>
        <v>0</v>
      </c>
      <c r="E251" s="195">
        <f>E252</f>
        <v>0</v>
      </c>
      <c r="F251" s="195">
        <f t="shared" si="23"/>
        <v>0</v>
      </c>
      <c r="G251" s="195">
        <f>G252+G260+G262+G265</f>
        <v>0</v>
      </c>
      <c r="H251" s="195">
        <f>H252+H260+H265</f>
        <v>0</v>
      </c>
      <c r="I251" s="209">
        <f t="shared" si="22"/>
        <v>0</v>
      </c>
      <c r="L251" s="207"/>
      <c r="M251" s="149"/>
      <c r="N251" s="149"/>
    </row>
    <row r="252" spans="1:14" ht="15.75" x14ac:dyDescent="0.2">
      <c r="A252" s="196" t="s">
        <v>523</v>
      </c>
      <c r="B252" s="197" t="s">
        <v>524</v>
      </c>
      <c r="C252" s="198">
        <f>SUM(C253)</f>
        <v>0</v>
      </c>
      <c r="D252" s="198">
        <f>SUM(D253)</f>
        <v>0</v>
      </c>
      <c r="E252" s="198">
        <f>SUM(E253)</f>
        <v>0</v>
      </c>
      <c r="F252" s="198">
        <f t="shared" si="23"/>
        <v>0</v>
      </c>
      <c r="G252" s="198">
        <f>SUM(G253)</f>
        <v>0</v>
      </c>
      <c r="H252" s="198">
        <f>SUM(H253)</f>
        <v>0</v>
      </c>
      <c r="I252" s="209">
        <f t="shared" si="22"/>
        <v>0</v>
      </c>
      <c r="L252" s="207"/>
      <c r="M252" s="149"/>
      <c r="N252" s="149"/>
    </row>
    <row r="253" spans="1:14" ht="15.75" x14ac:dyDescent="0.2">
      <c r="A253" s="173" t="s">
        <v>525</v>
      </c>
      <c r="B253" s="174" t="s">
        <v>390</v>
      </c>
      <c r="C253" s="175">
        <v>0</v>
      </c>
      <c r="D253" s="175">
        <v>0</v>
      </c>
      <c r="E253" s="175">
        <v>0</v>
      </c>
      <c r="F253" s="176">
        <f t="shared" si="23"/>
        <v>0</v>
      </c>
      <c r="G253" s="176">
        <v>0</v>
      </c>
      <c r="H253" s="177">
        <f>F253</f>
        <v>0</v>
      </c>
      <c r="I253" s="209">
        <f t="shared" si="22"/>
        <v>0</v>
      </c>
      <c r="L253" s="207"/>
      <c r="M253" s="149"/>
      <c r="N253" s="149"/>
    </row>
    <row r="254" spans="1:14" ht="15.75" x14ac:dyDescent="0.2">
      <c r="A254" s="191" t="s">
        <v>29</v>
      </c>
      <c r="B254" s="194" t="s">
        <v>156</v>
      </c>
      <c r="C254" s="195">
        <f>C255+C263+C265+C268</f>
        <v>7000</v>
      </c>
      <c r="D254" s="195">
        <f>D255+D263+D265+D268</f>
        <v>0</v>
      </c>
      <c r="E254" s="195">
        <f>E255+E263+E265+E268</f>
        <v>0</v>
      </c>
      <c r="F254" s="195">
        <f t="shared" si="23"/>
        <v>7000</v>
      </c>
      <c r="G254" s="195">
        <f>G255+G263+G265+G268</f>
        <v>0</v>
      </c>
      <c r="H254" s="195">
        <f>H255+H263+H265+H268</f>
        <v>7000</v>
      </c>
      <c r="I254" s="209">
        <f t="shared" si="22"/>
        <v>0</v>
      </c>
      <c r="L254" s="207"/>
      <c r="M254" s="149"/>
      <c r="N254" s="149"/>
    </row>
    <row r="255" spans="1:14" ht="15.75" x14ac:dyDescent="0.2">
      <c r="A255" s="196" t="s">
        <v>30</v>
      </c>
      <c r="B255" s="197" t="s">
        <v>157</v>
      </c>
      <c r="C255" s="198">
        <f>SUM(C256:C262)</f>
        <v>7000</v>
      </c>
      <c r="D255" s="198">
        <f>SUM(D256:D262)</f>
        <v>0</v>
      </c>
      <c r="E255" s="198">
        <f>SUM(E256:E262)</f>
        <v>0</v>
      </c>
      <c r="F255" s="198">
        <f t="shared" si="23"/>
        <v>7000</v>
      </c>
      <c r="G255" s="198">
        <f>SUM(G256:G262)</f>
        <v>0</v>
      </c>
      <c r="H255" s="198">
        <f>SUM(H256:H262)</f>
        <v>7000</v>
      </c>
      <c r="I255" s="209">
        <f t="shared" si="22"/>
        <v>0</v>
      </c>
      <c r="L255" s="207"/>
      <c r="M255" s="149"/>
      <c r="N255" s="149"/>
    </row>
    <row r="256" spans="1:14" ht="15.75" x14ac:dyDescent="0.2">
      <c r="A256" s="173" t="s">
        <v>31</v>
      </c>
      <c r="B256" s="174" t="s">
        <v>104</v>
      </c>
      <c r="C256" s="175">
        <v>0</v>
      </c>
      <c r="D256" s="175">
        <v>0</v>
      </c>
      <c r="E256" s="175">
        <v>0</v>
      </c>
      <c r="F256" s="176">
        <f t="shared" si="23"/>
        <v>0</v>
      </c>
      <c r="G256" s="176">
        <v>0</v>
      </c>
      <c r="H256" s="177">
        <f t="shared" ref="H256:H262" si="27">F256</f>
        <v>0</v>
      </c>
      <c r="I256" s="209">
        <f t="shared" si="22"/>
        <v>0</v>
      </c>
      <c r="L256" s="207"/>
      <c r="M256" s="149"/>
      <c r="N256" s="149"/>
    </row>
    <row r="257" spans="1:14" ht="15.75" x14ac:dyDescent="0.2">
      <c r="A257" s="173" t="s">
        <v>32</v>
      </c>
      <c r="B257" s="174" t="s">
        <v>105</v>
      </c>
      <c r="C257" s="175">
        <v>0</v>
      </c>
      <c r="D257" s="175">
        <v>0</v>
      </c>
      <c r="E257" s="175">
        <v>0</v>
      </c>
      <c r="F257" s="176">
        <f t="shared" si="23"/>
        <v>0</v>
      </c>
      <c r="G257" s="176">
        <v>0</v>
      </c>
      <c r="H257" s="177">
        <f t="shared" si="27"/>
        <v>0</v>
      </c>
      <c r="I257" s="209">
        <f t="shared" si="22"/>
        <v>0</v>
      </c>
      <c r="L257" s="207"/>
      <c r="M257" s="149"/>
      <c r="N257" s="149"/>
    </row>
    <row r="258" spans="1:14" ht="15.75" x14ac:dyDescent="0.2">
      <c r="A258" s="173" t="s">
        <v>33</v>
      </c>
      <c r="B258" s="174" t="s">
        <v>526</v>
      </c>
      <c r="C258" s="175">
        <v>0</v>
      </c>
      <c r="D258" s="175">
        <v>0</v>
      </c>
      <c r="E258" s="175">
        <v>0</v>
      </c>
      <c r="F258" s="176">
        <f t="shared" si="23"/>
        <v>0</v>
      </c>
      <c r="G258" s="176">
        <v>0</v>
      </c>
      <c r="H258" s="177">
        <f t="shared" si="27"/>
        <v>0</v>
      </c>
      <c r="I258" s="209">
        <f t="shared" si="22"/>
        <v>0</v>
      </c>
      <c r="L258" s="207"/>
      <c r="M258" s="149"/>
      <c r="N258" s="149"/>
    </row>
    <row r="259" spans="1:14" ht="15.75" x14ac:dyDescent="0.2">
      <c r="A259" s="173" t="s">
        <v>34</v>
      </c>
      <c r="B259" s="174" t="s">
        <v>527</v>
      </c>
      <c r="C259" s="175">
        <v>0</v>
      </c>
      <c r="D259" s="175">
        <v>0</v>
      </c>
      <c r="E259" s="175">
        <v>0</v>
      </c>
      <c r="F259" s="176">
        <f t="shared" si="23"/>
        <v>0</v>
      </c>
      <c r="G259" s="176">
        <v>0</v>
      </c>
      <c r="H259" s="177">
        <f t="shared" si="27"/>
        <v>0</v>
      </c>
      <c r="I259" s="209">
        <f t="shared" si="22"/>
        <v>0</v>
      </c>
      <c r="L259" s="207"/>
      <c r="M259" s="149"/>
      <c r="N259" s="149"/>
    </row>
    <row r="260" spans="1:14" ht="15.75" x14ac:dyDescent="0.2">
      <c r="A260" s="173" t="s">
        <v>35</v>
      </c>
      <c r="B260" s="174" t="s">
        <v>528</v>
      </c>
      <c r="C260" s="175">
        <v>0</v>
      </c>
      <c r="D260" s="175">
        <v>0</v>
      </c>
      <c r="E260" s="175">
        <v>0</v>
      </c>
      <c r="F260" s="176">
        <f t="shared" si="23"/>
        <v>0</v>
      </c>
      <c r="G260" s="176">
        <v>0</v>
      </c>
      <c r="H260" s="177">
        <f t="shared" si="27"/>
        <v>0</v>
      </c>
      <c r="I260" s="209">
        <f t="shared" si="22"/>
        <v>0</v>
      </c>
      <c r="L260" s="207"/>
      <c r="M260" s="149"/>
      <c r="N260" s="149"/>
    </row>
    <row r="261" spans="1:14" ht="15.75" x14ac:dyDescent="0.2">
      <c r="A261" s="173" t="s">
        <v>36</v>
      </c>
      <c r="B261" s="174" t="s">
        <v>106</v>
      </c>
      <c r="C261" s="175">
        <v>0</v>
      </c>
      <c r="D261" s="175">
        <v>0</v>
      </c>
      <c r="E261" s="175">
        <v>0</v>
      </c>
      <c r="F261" s="176">
        <f t="shared" si="23"/>
        <v>0</v>
      </c>
      <c r="G261" s="176">
        <v>0</v>
      </c>
      <c r="H261" s="177">
        <f t="shared" si="27"/>
        <v>0</v>
      </c>
      <c r="I261" s="209">
        <f t="shared" si="22"/>
        <v>0</v>
      </c>
      <c r="L261" s="207"/>
      <c r="M261" s="149"/>
      <c r="N261" s="149"/>
    </row>
    <row r="262" spans="1:14" ht="15.75" x14ac:dyDescent="0.2">
      <c r="A262" s="173" t="s">
        <v>37</v>
      </c>
      <c r="B262" s="174" t="s">
        <v>107</v>
      </c>
      <c r="C262" s="175">
        <v>7000</v>
      </c>
      <c r="D262" s="175">
        <v>0</v>
      </c>
      <c r="E262" s="175">
        <v>0</v>
      </c>
      <c r="F262" s="176">
        <f t="shared" si="23"/>
        <v>7000</v>
      </c>
      <c r="G262" s="176">
        <v>0</v>
      </c>
      <c r="H262" s="177">
        <f t="shared" si="27"/>
        <v>7000</v>
      </c>
      <c r="I262" s="209">
        <f t="shared" si="22"/>
        <v>0</v>
      </c>
      <c r="L262" s="207"/>
      <c r="M262" s="149"/>
      <c r="N262" s="149"/>
    </row>
    <row r="263" spans="1:14" ht="15.75" x14ac:dyDescent="0.2">
      <c r="A263" s="196" t="s">
        <v>529</v>
      </c>
      <c r="B263" s="197" t="s">
        <v>530</v>
      </c>
      <c r="C263" s="198">
        <f>SUM(C264)</f>
        <v>0</v>
      </c>
      <c r="D263" s="198">
        <f>SUM(D264)</f>
        <v>0</v>
      </c>
      <c r="E263" s="198">
        <f>SUM(E264)</f>
        <v>0</v>
      </c>
      <c r="F263" s="198">
        <f t="shared" si="23"/>
        <v>0</v>
      </c>
      <c r="G263" s="198">
        <f>SUM(G264)</f>
        <v>0</v>
      </c>
      <c r="H263" s="198">
        <f>SUM(H264)</f>
        <v>0</v>
      </c>
      <c r="I263" s="209">
        <f t="shared" si="22"/>
        <v>0</v>
      </c>
      <c r="L263" s="207"/>
      <c r="M263" s="149"/>
      <c r="N263" s="149"/>
    </row>
    <row r="264" spans="1:14" ht="15.75" x14ac:dyDescent="0.2">
      <c r="A264" s="173" t="s">
        <v>531</v>
      </c>
      <c r="B264" s="174" t="s">
        <v>532</v>
      </c>
      <c r="C264" s="175">
        <v>0</v>
      </c>
      <c r="D264" s="175">
        <v>0</v>
      </c>
      <c r="E264" s="175">
        <v>0</v>
      </c>
      <c r="F264" s="176">
        <f t="shared" si="23"/>
        <v>0</v>
      </c>
      <c r="G264" s="176">
        <v>0</v>
      </c>
      <c r="H264" s="177">
        <f>F264</f>
        <v>0</v>
      </c>
      <c r="I264" s="209">
        <f t="shared" si="22"/>
        <v>0</v>
      </c>
      <c r="L264" s="207"/>
      <c r="M264" s="149"/>
      <c r="N264" s="149"/>
    </row>
    <row r="265" spans="1:14" ht="15.75" x14ac:dyDescent="0.2">
      <c r="A265" s="196" t="s">
        <v>533</v>
      </c>
      <c r="B265" s="197" t="s">
        <v>534</v>
      </c>
      <c r="C265" s="198">
        <f>SUM(C266:C267)</f>
        <v>0</v>
      </c>
      <c r="D265" s="198">
        <f>SUM(D266:D267)</f>
        <v>0</v>
      </c>
      <c r="E265" s="198">
        <f>SUM(E266:E267)</f>
        <v>0</v>
      </c>
      <c r="F265" s="198">
        <f t="shared" si="23"/>
        <v>0</v>
      </c>
      <c r="G265" s="198">
        <f>SUM(G266:G267)</f>
        <v>0</v>
      </c>
      <c r="H265" s="198">
        <f>SUM(H266:H267)</f>
        <v>0</v>
      </c>
      <c r="I265" s="209">
        <f t="shared" si="22"/>
        <v>0</v>
      </c>
      <c r="L265" s="207"/>
      <c r="M265" s="149"/>
      <c r="N265" s="149"/>
    </row>
    <row r="266" spans="1:14" ht="15.75" x14ac:dyDescent="0.2">
      <c r="A266" s="173" t="s">
        <v>535</v>
      </c>
      <c r="B266" s="174" t="s">
        <v>536</v>
      </c>
      <c r="C266" s="175">
        <v>0</v>
      </c>
      <c r="D266" s="175">
        <v>0</v>
      </c>
      <c r="E266" s="175">
        <v>0</v>
      </c>
      <c r="F266" s="176">
        <f t="shared" si="23"/>
        <v>0</v>
      </c>
      <c r="G266" s="176">
        <v>0</v>
      </c>
      <c r="H266" s="177">
        <f>F266</f>
        <v>0</v>
      </c>
      <c r="I266" s="209">
        <f t="shared" si="22"/>
        <v>0</v>
      </c>
      <c r="L266" s="207"/>
      <c r="M266" s="149"/>
      <c r="N266" s="149"/>
    </row>
    <row r="267" spans="1:14" ht="15.75" x14ac:dyDescent="0.2">
      <c r="A267" s="173" t="s">
        <v>537</v>
      </c>
      <c r="B267" s="174" t="s">
        <v>391</v>
      </c>
      <c r="C267" s="175">
        <v>0</v>
      </c>
      <c r="D267" s="175">
        <v>0</v>
      </c>
      <c r="E267" s="175">
        <v>0</v>
      </c>
      <c r="F267" s="176">
        <f t="shared" si="23"/>
        <v>0</v>
      </c>
      <c r="G267" s="176">
        <v>0</v>
      </c>
      <c r="H267" s="177">
        <f>F267</f>
        <v>0</v>
      </c>
      <c r="I267" s="209">
        <f t="shared" si="22"/>
        <v>0</v>
      </c>
      <c r="J267" s="178" t="str">
        <f>IF((F267)&lt;=(F265*5%),IF((((F267)=0)),("-"),("CORRECTO")),"ERROR")</f>
        <v>-</v>
      </c>
      <c r="K267" s="179" t="str">
        <f>J267</f>
        <v>-</v>
      </c>
      <c r="L267" s="207"/>
      <c r="M267" s="149"/>
      <c r="N267" s="149"/>
    </row>
    <row r="268" spans="1:14" ht="15.75" x14ac:dyDescent="0.2">
      <c r="A268" s="196" t="s">
        <v>38</v>
      </c>
      <c r="B268" s="197" t="s">
        <v>538</v>
      </c>
      <c r="C268" s="198">
        <f>SUM(C269)</f>
        <v>0</v>
      </c>
      <c r="D268" s="198">
        <f>SUM(D269)</f>
        <v>0</v>
      </c>
      <c r="E268" s="198">
        <f>SUM(E269)</f>
        <v>0</v>
      </c>
      <c r="F268" s="198">
        <f t="shared" si="23"/>
        <v>0</v>
      </c>
      <c r="G268" s="198">
        <f>SUM(G269)</f>
        <v>0</v>
      </c>
      <c r="H268" s="198">
        <f>SUM(H269)</f>
        <v>0</v>
      </c>
      <c r="I268" s="209">
        <f t="shared" si="22"/>
        <v>0</v>
      </c>
      <c r="L268" s="207"/>
      <c r="M268" s="149"/>
      <c r="N268" s="149"/>
    </row>
    <row r="269" spans="1:14" ht="15.75" x14ac:dyDescent="0.2">
      <c r="A269" s="173" t="s">
        <v>40</v>
      </c>
      <c r="B269" s="174" t="s">
        <v>390</v>
      </c>
      <c r="C269" s="175">
        <v>0</v>
      </c>
      <c r="D269" s="175">
        <v>0</v>
      </c>
      <c r="E269" s="175">
        <v>0</v>
      </c>
      <c r="F269" s="176">
        <f t="shared" si="23"/>
        <v>0</v>
      </c>
      <c r="G269" s="176">
        <v>0</v>
      </c>
      <c r="H269" s="177">
        <f>F269</f>
        <v>0</v>
      </c>
      <c r="I269" s="209">
        <f t="shared" ref="I269:I341" si="28">F269-G269-H269</f>
        <v>0</v>
      </c>
      <c r="L269" s="207"/>
      <c r="M269" s="149"/>
      <c r="N269" s="149"/>
    </row>
    <row r="270" spans="1:14" ht="15.75" x14ac:dyDescent="0.2">
      <c r="A270" s="191" t="s">
        <v>41</v>
      </c>
      <c r="B270" s="194" t="s">
        <v>146</v>
      </c>
      <c r="C270" s="195">
        <f>C271+C279+C281</f>
        <v>173515565</v>
      </c>
      <c r="D270" s="195">
        <f>D271+D279+D281</f>
        <v>0</v>
      </c>
      <c r="E270" s="195">
        <f>E271+E279+E281</f>
        <v>0</v>
      </c>
      <c r="F270" s="195">
        <f t="shared" si="23"/>
        <v>173515565</v>
      </c>
      <c r="G270" s="195">
        <f>G271+G279+G281</f>
        <v>0</v>
      </c>
      <c r="H270" s="195">
        <f>H271+H279+H281</f>
        <v>173515565</v>
      </c>
      <c r="I270" s="209">
        <f t="shared" si="28"/>
        <v>0</v>
      </c>
      <c r="L270" s="207"/>
      <c r="M270" s="149"/>
      <c r="N270" s="149"/>
    </row>
    <row r="271" spans="1:14" ht="15.75" x14ac:dyDescent="0.2">
      <c r="A271" s="196" t="s">
        <v>539</v>
      </c>
      <c r="B271" s="197" t="s">
        <v>540</v>
      </c>
      <c r="C271" s="198">
        <f>SUM(C272:C278)</f>
        <v>102404997</v>
      </c>
      <c r="D271" s="198">
        <f>SUM(D272:D278)</f>
        <v>0</v>
      </c>
      <c r="E271" s="198">
        <f>SUM(E272:E278)</f>
        <v>0</v>
      </c>
      <c r="F271" s="198">
        <f t="shared" si="23"/>
        <v>102404997</v>
      </c>
      <c r="G271" s="198">
        <f>SUM(G272:G278)</f>
        <v>0</v>
      </c>
      <c r="H271" s="198">
        <f>SUM(H272:H278)</f>
        <v>102404997</v>
      </c>
      <c r="I271" s="209">
        <f t="shared" si="28"/>
        <v>0</v>
      </c>
      <c r="L271" s="207"/>
      <c r="M271" s="149"/>
      <c r="N271" s="149"/>
    </row>
    <row r="272" spans="1:14" ht="15.75" x14ac:dyDescent="0.2">
      <c r="A272" s="173" t="s">
        <v>541</v>
      </c>
      <c r="B272" s="174" t="s">
        <v>542</v>
      </c>
      <c r="C272" s="175">
        <v>0</v>
      </c>
      <c r="D272" s="175">
        <v>0</v>
      </c>
      <c r="E272" s="175">
        <v>0</v>
      </c>
      <c r="F272" s="176">
        <f t="shared" si="23"/>
        <v>0</v>
      </c>
      <c r="G272" s="176">
        <v>0</v>
      </c>
      <c r="H272" s="177">
        <f t="shared" ref="H272:H278" si="29">F272</f>
        <v>0</v>
      </c>
      <c r="I272" s="209">
        <f t="shared" si="28"/>
        <v>0</v>
      </c>
      <c r="L272" s="207"/>
      <c r="M272" s="149"/>
      <c r="N272" s="149"/>
    </row>
    <row r="273" spans="1:14" ht="15.75" x14ac:dyDescent="0.2">
      <c r="A273" s="173" t="s">
        <v>543</v>
      </c>
      <c r="B273" s="174" t="s">
        <v>544</v>
      </c>
      <c r="C273" s="175">
        <v>102404997</v>
      </c>
      <c r="D273" s="175">
        <v>0</v>
      </c>
      <c r="E273" s="175">
        <v>0</v>
      </c>
      <c r="F273" s="176">
        <f t="shared" si="23"/>
        <v>102404997</v>
      </c>
      <c r="G273" s="176">
        <v>0</v>
      </c>
      <c r="H273" s="177">
        <f t="shared" si="29"/>
        <v>102404997</v>
      </c>
      <c r="I273" s="209">
        <f t="shared" si="28"/>
        <v>0</v>
      </c>
      <c r="L273" s="207"/>
      <c r="M273" s="149"/>
      <c r="N273" s="149"/>
    </row>
    <row r="274" spans="1:14" ht="15.75" x14ac:dyDescent="0.2">
      <c r="A274" s="173" t="s">
        <v>545</v>
      </c>
      <c r="B274" s="174" t="s">
        <v>546</v>
      </c>
      <c r="C274" s="175">
        <v>0</v>
      </c>
      <c r="D274" s="175">
        <v>0</v>
      </c>
      <c r="E274" s="175">
        <v>0</v>
      </c>
      <c r="F274" s="176">
        <f t="shared" ref="F274:F302" si="30">+C274+E274-D274</f>
        <v>0</v>
      </c>
      <c r="G274" s="176">
        <v>0</v>
      </c>
      <c r="H274" s="177">
        <f t="shared" si="29"/>
        <v>0</v>
      </c>
      <c r="I274" s="209">
        <f t="shared" si="28"/>
        <v>0</v>
      </c>
      <c r="L274" s="207"/>
      <c r="M274" s="149"/>
      <c r="N274" s="149"/>
    </row>
    <row r="275" spans="1:14" ht="15.75" x14ac:dyDescent="0.2">
      <c r="A275" s="173" t="s">
        <v>547</v>
      </c>
      <c r="B275" s="174" t="s">
        <v>548</v>
      </c>
      <c r="C275" s="175">
        <v>0</v>
      </c>
      <c r="D275" s="175">
        <v>0</v>
      </c>
      <c r="E275" s="175">
        <v>0</v>
      </c>
      <c r="F275" s="176">
        <f t="shared" si="30"/>
        <v>0</v>
      </c>
      <c r="G275" s="176">
        <v>0</v>
      </c>
      <c r="H275" s="177">
        <f t="shared" si="29"/>
        <v>0</v>
      </c>
      <c r="I275" s="209">
        <f t="shared" si="28"/>
        <v>0</v>
      </c>
      <c r="L275" s="207"/>
      <c r="M275" s="149"/>
      <c r="N275" s="149"/>
    </row>
    <row r="276" spans="1:14" ht="15.75" x14ac:dyDescent="0.2">
      <c r="A276" s="173" t="s">
        <v>549</v>
      </c>
      <c r="B276" s="174" t="s">
        <v>550</v>
      </c>
      <c r="C276" s="175">
        <v>0</v>
      </c>
      <c r="D276" s="175">
        <v>0</v>
      </c>
      <c r="E276" s="175">
        <v>0</v>
      </c>
      <c r="F276" s="176">
        <f t="shared" si="30"/>
        <v>0</v>
      </c>
      <c r="G276" s="176">
        <v>0</v>
      </c>
      <c r="H276" s="177">
        <f t="shared" si="29"/>
        <v>0</v>
      </c>
      <c r="I276" s="209">
        <f t="shared" si="28"/>
        <v>0</v>
      </c>
      <c r="L276" s="207"/>
      <c r="M276" s="149"/>
      <c r="N276" s="149"/>
    </row>
    <row r="277" spans="1:14" ht="15.75" x14ac:dyDescent="0.2">
      <c r="A277" s="173" t="s">
        <v>551</v>
      </c>
      <c r="B277" s="174" t="s">
        <v>552</v>
      </c>
      <c r="C277" s="175">
        <v>0</v>
      </c>
      <c r="D277" s="175">
        <v>0</v>
      </c>
      <c r="E277" s="175">
        <v>0</v>
      </c>
      <c r="F277" s="176">
        <f t="shared" si="30"/>
        <v>0</v>
      </c>
      <c r="G277" s="176">
        <v>0</v>
      </c>
      <c r="H277" s="177">
        <f t="shared" si="29"/>
        <v>0</v>
      </c>
      <c r="I277" s="209">
        <f t="shared" si="28"/>
        <v>0</v>
      </c>
      <c r="L277" s="207"/>
      <c r="M277" s="149"/>
      <c r="N277" s="149"/>
    </row>
    <row r="278" spans="1:14" ht="15.75" x14ac:dyDescent="0.2">
      <c r="A278" s="173" t="s">
        <v>553</v>
      </c>
      <c r="B278" s="174" t="s">
        <v>554</v>
      </c>
      <c r="C278" s="175">
        <v>0</v>
      </c>
      <c r="D278" s="175">
        <v>0</v>
      </c>
      <c r="E278" s="175">
        <v>0</v>
      </c>
      <c r="F278" s="176">
        <f t="shared" si="30"/>
        <v>0</v>
      </c>
      <c r="G278" s="176">
        <v>0</v>
      </c>
      <c r="H278" s="177">
        <f t="shared" si="29"/>
        <v>0</v>
      </c>
      <c r="I278" s="209">
        <f t="shared" si="28"/>
        <v>0</v>
      </c>
      <c r="L278" s="207"/>
      <c r="M278" s="149"/>
      <c r="N278" s="149"/>
    </row>
    <row r="279" spans="1:14" ht="15.75" x14ac:dyDescent="0.2">
      <c r="A279" s="196" t="s">
        <v>555</v>
      </c>
      <c r="B279" s="197" t="s">
        <v>556</v>
      </c>
      <c r="C279" s="198">
        <f>SUM(C280)</f>
        <v>0</v>
      </c>
      <c r="D279" s="198">
        <f>SUM(D280)</f>
        <v>0</v>
      </c>
      <c r="E279" s="198">
        <f>SUM(E280)</f>
        <v>0</v>
      </c>
      <c r="F279" s="198">
        <f t="shared" si="30"/>
        <v>0</v>
      </c>
      <c r="G279" s="198">
        <f>SUM(G280)</f>
        <v>0</v>
      </c>
      <c r="H279" s="198">
        <f>SUM(H280)</f>
        <v>0</v>
      </c>
      <c r="I279" s="209">
        <f t="shared" si="28"/>
        <v>0</v>
      </c>
      <c r="L279" s="207"/>
      <c r="M279" s="149"/>
      <c r="N279" s="149"/>
    </row>
    <row r="280" spans="1:14" ht="15.75" x14ac:dyDescent="0.2">
      <c r="A280" s="173" t="s">
        <v>557</v>
      </c>
      <c r="B280" s="174" t="s">
        <v>558</v>
      </c>
      <c r="C280" s="175">
        <v>0</v>
      </c>
      <c r="D280" s="175">
        <v>0</v>
      </c>
      <c r="E280" s="175">
        <v>0</v>
      </c>
      <c r="F280" s="176">
        <f t="shared" si="30"/>
        <v>0</v>
      </c>
      <c r="G280" s="176">
        <v>0</v>
      </c>
      <c r="H280" s="177">
        <f>F280</f>
        <v>0</v>
      </c>
      <c r="I280" s="209">
        <f t="shared" si="28"/>
        <v>0</v>
      </c>
      <c r="L280" s="207"/>
      <c r="M280" s="149"/>
      <c r="N280" s="149"/>
    </row>
    <row r="281" spans="1:14" ht="15.75" x14ac:dyDescent="0.2">
      <c r="A281" s="196" t="s">
        <v>42</v>
      </c>
      <c r="B281" s="197" t="s">
        <v>559</v>
      </c>
      <c r="C281" s="198">
        <f>SUM(C282:C287)</f>
        <v>71110568</v>
      </c>
      <c r="D281" s="198">
        <f>SUM(D282:D287)</f>
        <v>0</v>
      </c>
      <c r="E281" s="198">
        <f>SUM(E282:E287)</f>
        <v>0</v>
      </c>
      <c r="F281" s="198">
        <f t="shared" si="30"/>
        <v>71110568</v>
      </c>
      <c r="G281" s="198">
        <f>SUM(G282:G287)</f>
        <v>0</v>
      </c>
      <c r="H281" s="198">
        <f>SUM(H282:H287)</f>
        <v>71110568</v>
      </c>
      <c r="I281" s="209">
        <f t="shared" si="28"/>
        <v>0</v>
      </c>
      <c r="L281" s="207"/>
      <c r="M281" s="149"/>
      <c r="N281" s="149"/>
    </row>
    <row r="282" spans="1:14" ht="15.75" x14ac:dyDescent="0.2">
      <c r="A282" s="173" t="s">
        <v>44</v>
      </c>
      <c r="B282" s="174" t="s">
        <v>45</v>
      </c>
      <c r="C282" s="175">
        <v>0</v>
      </c>
      <c r="D282" s="175">
        <v>0</v>
      </c>
      <c r="E282" s="175">
        <v>0</v>
      </c>
      <c r="F282" s="176">
        <f t="shared" si="30"/>
        <v>0</v>
      </c>
      <c r="G282" s="176">
        <v>0</v>
      </c>
      <c r="H282" s="177">
        <f t="shared" ref="H282:H287" si="31">F282</f>
        <v>0</v>
      </c>
      <c r="I282" s="209">
        <f t="shared" si="28"/>
        <v>0</v>
      </c>
      <c r="L282" s="207"/>
      <c r="M282" s="149"/>
      <c r="N282" s="149"/>
    </row>
    <row r="283" spans="1:14" ht="15.75" x14ac:dyDescent="0.2">
      <c r="A283" s="173" t="s">
        <v>46</v>
      </c>
      <c r="B283" s="174" t="s">
        <v>47</v>
      </c>
      <c r="C283" s="175">
        <v>0</v>
      </c>
      <c r="D283" s="175">
        <v>0</v>
      </c>
      <c r="E283" s="175">
        <v>0</v>
      </c>
      <c r="F283" s="176">
        <f t="shared" si="30"/>
        <v>0</v>
      </c>
      <c r="G283" s="176">
        <v>0</v>
      </c>
      <c r="H283" s="177">
        <f t="shared" si="31"/>
        <v>0</v>
      </c>
      <c r="I283" s="209">
        <f t="shared" si="28"/>
        <v>0</v>
      </c>
      <c r="L283" s="207"/>
      <c r="M283" s="149"/>
      <c r="N283" s="149"/>
    </row>
    <row r="284" spans="1:14" ht="15.75" x14ac:dyDescent="0.2">
      <c r="A284" s="173" t="s">
        <v>48</v>
      </c>
      <c r="B284" s="174" t="s">
        <v>49</v>
      </c>
      <c r="C284" s="175">
        <v>0</v>
      </c>
      <c r="D284" s="175">
        <v>0</v>
      </c>
      <c r="E284" s="175">
        <v>0</v>
      </c>
      <c r="F284" s="176">
        <f t="shared" ref="F284:F285" si="32">+C284+E284-D284</f>
        <v>0</v>
      </c>
      <c r="G284" s="176">
        <v>0</v>
      </c>
      <c r="H284" s="177">
        <f t="shared" si="31"/>
        <v>0</v>
      </c>
      <c r="I284" s="209">
        <f t="shared" ref="I284:I285" si="33">F284-G284-H284</f>
        <v>0</v>
      </c>
      <c r="L284" s="207"/>
      <c r="M284" s="149"/>
      <c r="N284" s="149"/>
    </row>
    <row r="285" spans="1:14" ht="15.75" x14ac:dyDescent="0.2">
      <c r="A285" s="173" t="s">
        <v>733</v>
      </c>
      <c r="B285" s="174" t="s">
        <v>757</v>
      </c>
      <c r="C285" s="175">
        <v>48312568</v>
      </c>
      <c r="D285" s="175">
        <v>0</v>
      </c>
      <c r="E285" s="175">
        <v>0</v>
      </c>
      <c r="F285" s="176">
        <f t="shared" si="32"/>
        <v>48312568</v>
      </c>
      <c r="G285" s="176">
        <v>0</v>
      </c>
      <c r="H285" s="177">
        <f t="shared" si="31"/>
        <v>48312568</v>
      </c>
      <c r="I285" s="209">
        <f t="shared" si="33"/>
        <v>0</v>
      </c>
      <c r="L285" s="207"/>
      <c r="M285" s="149"/>
      <c r="N285" s="149"/>
    </row>
    <row r="286" spans="1:14" ht="15.75" x14ac:dyDescent="0.2">
      <c r="A286" s="173" t="s">
        <v>758</v>
      </c>
      <c r="B286" s="174" t="s">
        <v>759</v>
      </c>
      <c r="C286" s="175">
        <v>22798000</v>
      </c>
      <c r="D286" s="175">
        <v>0</v>
      </c>
      <c r="E286" s="175">
        <v>0</v>
      </c>
      <c r="F286" s="176">
        <f t="shared" si="30"/>
        <v>22798000</v>
      </c>
      <c r="G286" s="176">
        <v>0</v>
      </c>
      <c r="H286" s="177">
        <f t="shared" si="31"/>
        <v>22798000</v>
      </c>
      <c r="I286" s="209">
        <f t="shared" si="28"/>
        <v>0</v>
      </c>
      <c r="L286" s="207"/>
      <c r="M286" s="149"/>
      <c r="N286" s="149"/>
    </row>
    <row r="287" spans="1:14" ht="15.75" x14ac:dyDescent="0.2">
      <c r="A287" s="173" t="s">
        <v>50</v>
      </c>
      <c r="B287" s="174" t="s">
        <v>393</v>
      </c>
      <c r="C287" s="175">
        <v>0</v>
      </c>
      <c r="D287" s="175">
        <v>0</v>
      </c>
      <c r="E287" s="175">
        <v>0</v>
      </c>
      <c r="F287" s="176">
        <f t="shared" si="30"/>
        <v>0</v>
      </c>
      <c r="G287" s="176">
        <v>0</v>
      </c>
      <c r="H287" s="177">
        <f t="shared" si="31"/>
        <v>0</v>
      </c>
      <c r="I287" s="209">
        <f t="shared" si="28"/>
        <v>0</v>
      </c>
      <c r="J287" s="178" t="str">
        <f>IF((F287)&lt;=(F281*5%),IF((((F287)=0)),("-"),("CORRECTO")),"ERROR")</f>
        <v>-</v>
      </c>
      <c r="K287" s="179" t="str">
        <f>J287</f>
        <v>-</v>
      </c>
      <c r="L287" s="207"/>
      <c r="M287" s="149"/>
      <c r="N287" s="149"/>
    </row>
    <row r="288" spans="1:14" ht="15.75" x14ac:dyDescent="0.2">
      <c r="A288" s="191" t="s">
        <v>560</v>
      </c>
      <c r="B288" s="194" t="s">
        <v>182</v>
      </c>
      <c r="C288" s="195">
        <f>SUM(C289)</f>
        <v>0</v>
      </c>
      <c r="D288" s="195">
        <f>SUM(D289)</f>
        <v>0</v>
      </c>
      <c r="E288" s="195">
        <f>SUM(E289)</f>
        <v>0</v>
      </c>
      <c r="F288" s="195">
        <f t="shared" si="30"/>
        <v>0</v>
      </c>
      <c r="G288" s="195">
        <f>G289</f>
        <v>0</v>
      </c>
      <c r="H288" s="195">
        <f>H289</f>
        <v>0</v>
      </c>
      <c r="I288" s="209">
        <f t="shared" si="28"/>
        <v>0</v>
      </c>
      <c r="L288" s="207"/>
      <c r="M288" s="149"/>
      <c r="N288" s="149"/>
    </row>
    <row r="289" spans="1:14" ht="15.75" x14ac:dyDescent="0.2">
      <c r="A289" s="196" t="s">
        <v>561</v>
      </c>
      <c r="B289" s="197" t="s">
        <v>562</v>
      </c>
      <c r="C289" s="198">
        <f>SUM(C290+C291)</f>
        <v>0</v>
      </c>
      <c r="D289" s="198">
        <f>SUM(D290+D291)</f>
        <v>0</v>
      </c>
      <c r="E289" s="198">
        <f>SUM(E290+E291)</f>
        <v>0</v>
      </c>
      <c r="F289" s="198">
        <f t="shared" si="30"/>
        <v>0</v>
      </c>
      <c r="G289" s="198">
        <f>G290</f>
        <v>0</v>
      </c>
      <c r="H289" s="198">
        <f>H290</f>
        <v>0</v>
      </c>
      <c r="I289" s="209">
        <f t="shared" si="28"/>
        <v>0</v>
      </c>
      <c r="L289" s="207"/>
      <c r="M289" s="149"/>
      <c r="N289" s="149"/>
    </row>
    <row r="290" spans="1:14" ht="15.75" x14ac:dyDescent="0.2">
      <c r="A290" s="173" t="s">
        <v>563</v>
      </c>
      <c r="B290" s="174" t="s">
        <v>564</v>
      </c>
      <c r="C290" s="175">
        <v>0</v>
      </c>
      <c r="D290" s="175">
        <v>0</v>
      </c>
      <c r="E290" s="175">
        <v>0</v>
      </c>
      <c r="F290" s="176">
        <f t="shared" si="30"/>
        <v>0</v>
      </c>
      <c r="G290" s="176">
        <v>0</v>
      </c>
      <c r="H290" s="177">
        <f>F290</f>
        <v>0</v>
      </c>
      <c r="I290" s="209">
        <f t="shared" si="28"/>
        <v>0</v>
      </c>
      <c r="L290" s="207"/>
      <c r="M290" s="149"/>
      <c r="N290" s="149"/>
    </row>
    <row r="291" spans="1:14" ht="15.75" x14ac:dyDescent="0.2">
      <c r="A291" s="173" t="s">
        <v>586</v>
      </c>
      <c r="B291" s="202" t="s">
        <v>587</v>
      </c>
      <c r="C291" s="175">
        <v>0</v>
      </c>
      <c r="D291" s="175">
        <v>0</v>
      </c>
      <c r="E291" s="175">
        <v>0</v>
      </c>
      <c r="F291" s="176">
        <f t="shared" si="30"/>
        <v>0</v>
      </c>
      <c r="G291" s="176">
        <v>0</v>
      </c>
      <c r="H291" s="177">
        <f>F291</f>
        <v>0</v>
      </c>
      <c r="I291" s="209">
        <f t="shared" si="28"/>
        <v>0</v>
      </c>
      <c r="L291" s="207"/>
      <c r="M291" s="149"/>
      <c r="N291" s="149"/>
    </row>
    <row r="292" spans="1:14" ht="15.75" x14ac:dyDescent="0.2">
      <c r="A292" s="191" t="s">
        <v>51</v>
      </c>
      <c r="B292" s="194" t="s">
        <v>158</v>
      </c>
      <c r="C292" s="195">
        <f>C293+C296</f>
        <v>786491</v>
      </c>
      <c r="D292" s="195">
        <f>D293+D296</f>
        <v>0</v>
      </c>
      <c r="E292" s="195">
        <f>E293+E296</f>
        <v>121090</v>
      </c>
      <c r="F292" s="195">
        <f t="shared" si="30"/>
        <v>907581</v>
      </c>
      <c r="G292" s="195">
        <f>G293+G296</f>
        <v>0</v>
      </c>
      <c r="H292" s="195">
        <f>H293+H296</f>
        <v>907581</v>
      </c>
      <c r="I292" s="209">
        <f t="shared" si="28"/>
        <v>0</v>
      </c>
      <c r="L292" s="207"/>
      <c r="M292" s="149"/>
      <c r="N292" s="149"/>
    </row>
    <row r="293" spans="1:14" ht="15.75" x14ac:dyDescent="0.2">
      <c r="A293" s="196" t="s">
        <v>644</v>
      </c>
      <c r="B293" s="197" t="s">
        <v>159</v>
      </c>
      <c r="C293" s="198">
        <f>SUM(C294:C295)</f>
        <v>786408</v>
      </c>
      <c r="D293" s="198">
        <f>SUM(D294:D295)</f>
        <v>0</v>
      </c>
      <c r="E293" s="198">
        <f>SUM(E294:E295)</f>
        <v>121090</v>
      </c>
      <c r="F293" s="198">
        <f t="shared" si="30"/>
        <v>907498</v>
      </c>
      <c r="G293" s="198">
        <f>SUM(G294:G295)</f>
        <v>0</v>
      </c>
      <c r="H293" s="198">
        <f>SUM(H294:H295)</f>
        <v>907498</v>
      </c>
      <c r="I293" s="209">
        <f t="shared" si="28"/>
        <v>0</v>
      </c>
      <c r="L293" s="207"/>
      <c r="M293" s="149"/>
      <c r="N293" s="149"/>
    </row>
    <row r="294" spans="1:14" ht="15.75" x14ac:dyDescent="0.2">
      <c r="A294" s="173" t="s">
        <v>645</v>
      </c>
      <c r="B294" s="174" t="s">
        <v>52</v>
      </c>
      <c r="C294" s="175">
        <v>0</v>
      </c>
      <c r="D294" s="175">
        <v>0</v>
      </c>
      <c r="E294" s="175">
        <v>0</v>
      </c>
      <c r="F294" s="176">
        <f t="shared" si="30"/>
        <v>0</v>
      </c>
      <c r="G294" s="176">
        <v>0</v>
      </c>
      <c r="H294" s="177">
        <f>F294</f>
        <v>0</v>
      </c>
      <c r="I294" s="209">
        <f t="shared" si="28"/>
        <v>0</v>
      </c>
      <c r="L294" s="207"/>
      <c r="M294" s="149"/>
      <c r="N294" s="149"/>
    </row>
    <row r="295" spans="1:14" ht="15.75" x14ac:dyDescent="0.2">
      <c r="A295" s="173" t="s">
        <v>646</v>
      </c>
      <c r="B295" s="174" t="s">
        <v>160</v>
      </c>
      <c r="C295" s="175">
        <v>786408</v>
      </c>
      <c r="D295" s="175">
        <v>0</v>
      </c>
      <c r="E295" s="175">
        <v>121090</v>
      </c>
      <c r="F295" s="176">
        <f>+C295+E295-D295</f>
        <v>907498</v>
      </c>
      <c r="G295" s="176">
        <v>0</v>
      </c>
      <c r="H295" s="177">
        <f>F295</f>
        <v>907498</v>
      </c>
      <c r="I295" s="209">
        <f>F295-G295-H295</f>
        <v>0</v>
      </c>
      <c r="L295" s="207"/>
      <c r="M295" s="149"/>
      <c r="N295" s="149"/>
    </row>
    <row r="296" spans="1:14" ht="15.75" x14ac:dyDescent="0.2">
      <c r="A296" s="196" t="s">
        <v>53</v>
      </c>
      <c r="B296" s="197" t="s">
        <v>54</v>
      </c>
      <c r="C296" s="198">
        <f>SUM(C297:C302)</f>
        <v>83</v>
      </c>
      <c r="D296" s="198">
        <f>SUM(D297:D302)</f>
        <v>0</v>
      </c>
      <c r="E296" s="198">
        <f>SUM(E297:E302)</f>
        <v>0</v>
      </c>
      <c r="F296" s="198">
        <f t="shared" si="30"/>
        <v>83</v>
      </c>
      <c r="G296" s="198">
        <f>SUM(G297:G302)</f>
        <v>0</v>
      </c>
      <c r="H296" s="198">
        <f>SUM(H297:H302)</f>
        <v>83</v>
      </c>
      <c r="I296" s="209">
        <f t="shared" si="28"/>
        <v>0</v>
      </c>
      <c r="L296" s="207"/>
      <c r="M296" s="149"/>
      <c r="N296" s="149"/>
    </row>
    <row r="297" spans="1:14" ht="15.75" x14ac:dyDescent="0.2">
      <c r="A297" s="173" t="s">
        <v>55</v>
      </c>
      <c r="B297" s="174" t="s">
        <v>56</v>
      </c>
      <c r="C297" s="175">
        <v>0</v>
      </c>
      <c r="D297" s="175">
        <v>0</v>
      </c>
      <c r="E297" s="175">
        <v>0</v>
      </c>
      <c r="F297" s="176">
        <f t="shared" si="30"/>
        <v>0</v>
      </c>
      <c r="G297" s="176">
        <v>0</v>
      </c>
      <c r="H297" s="177">
        <f>F297</f>
        <v>0</v>
      </c>
      <c r="I297" s="209">
        <f t="shared" si="28"/>
        <v>0</v>
      </c>
      <c r="L297" s="207"/>
      <c r="M297" s="149"/>
      <c r="N297" s="149"/>
    </row>
    <row r="298" spans="1:14" ht="15.75" x14ac:dyDescent="0.2">
      <c r="A298" s="173" t="s">
        <v>57</v>
      </c>
      <c r="B298" s="174" t="s">
        <v>565</v>
      </c>
      <c r="C298" s="175">
        <v>0</v>
      </c>
      <c r="D298" s="175">
        <v>0</v>
      </c>
      <c r="E298" s="175">
        <v>0</v>
      </c>
      <c r="F298" s="176">
        <f t="shared" si="30"/>
        <v>0</v>
      </c>
      <c r="G298" s="176">
        <v>0</v>
      </c>
      <c r="H298" s="177">
        <f>F298</f>
        <v>0</v>
      </c>
      <c r="I298" s="209">
        <f t="shared" si="28"/>
        <v>0</v>
      </c>
      <c r="L298" s="207"/>
      <c r="M298" s="149"/>
      <c r="N298" s="149"/>
    </row>
    <row r="299" spans="1:14" ht="15.75" x14ac:dyDescent="0.2">
      <c r="A299" s="173" t="s">
        <v>58</v>
      </c>
      <c r="B299" s="174" t="s">
        <v>566</v>
      </c>
      <c r="C299" s="175">
        <v>0</v>
      </c>
      <c r="D299" s="175">
        <v>0</v>
      </c>
      <c r="E299" s="175">
        <v>0</v>
      </c>
      <c r="F299" s="176">
        <f t="shared" si="30"/>
        <v>0</v>
      </c>
      <c r="G299" s="176">
        <v>0</v>
      </c>
      <c r="H299" s="177">
        <f>F299</f>
        <v>0</v>
      </c>
      <c r="I299" s="209">
        <f t="shared" si="28"/>
        <v>0</v>
      </c>
      <c r="L299" s="207"/>
      <c r="M299" s="149"/>
      <c r="N299" s="149"/>
    </row>
    <row r="300" spans="1:14" ht="15.75" x14ac:dyDescent="0.2">
      <c r="A300" s="173" t="s">
        <v>59</v>
      </c>
      <c r="B300" s="174" t="s">
        <v>117</v>
      </c>
      <c r="C300" s="175">
        <v>0</v>
      </c>
      <c r="D300" s="175">
        <v>0</v>
      </c>
      <c r="E300" s="175">
        <v>0</v>
      </c>
      <c r="F300" s="176">
        <f t="shared" si="30"/>
        <v>0</v>
      </c>
      <c r="G300" s="176">
        <v>0</v>
      </c>
      <c r="H300" s="177">
        <f>F300</f>
        <v>0</v>
      </c>
      <c r="I300" s="209">
        <f t="shared" si="28"/>
        <v>0</v>
      </c>
      <c r="L300" s="207"/>
      <c r="M300" s="149"/>
      <c r="N300" s="149"/>
    </row>
    <row r="301" spans="1:14" ht="15.75" x14ac:dyDescent="0.2">
      <c r="A301" s="173" t="s">
        <v>750</v>
      </c>
      <c r="B301" s="174" t="s">
        <v>751</v>
      </c>
      <c r="C301" s="175">
        <v>83</v>
      </c>
      <c r="D301" s="175">
        <v>0</v>
      </c>
      <c r="E301" s="175">
        <v>0</v>
      </c>
      <c r="F301" s="176">
        <f t="shared" si="30"/>
        <v>83</v>
      </c>
      <c r="G301" s="176">
        <v>0</v>
      </c>
      <c r="H301" s="177">
        <f t="shared" ref="H301" si="34">F301</f>
        <v>83</v>
      </c>
      <c r="I301" s="209">
        <f t="shared" si="28"/>
        <v>0</v>
      </c>
      <c r="J301" s="178" t="str">
        <f>IF((F301)&lt;=(F295*5%),IF((((F301)=0)),("-"),("CORRECTO")),"ERROR")</f>
        <v>CORRECTO</v>
      </c>
      <c r="K301" s="179" t="str">
        <f>J301</f>
        <v>CORRECTO</v>
      </c>
      <c r="L301" s="207"/>
      <c r="M301" s="149"/>
      <c r="N301" s="149"/>
    </row>
    <row r="302" spans="1:14" ht="15.75" x14ac:dyDescent="0.2">
      <c r="A302" s="173" t="s">
        <v>567</v>
      </c>
      <c r="B302" s="174" t="s">
        <v>568</v>
      </c>
      <c r="C302" s="175">
        <v>0</v>
      </c>
      <c r="D302" s="175">
        <v>0</v>
      </c>
      <c r="E302" s="175">
        <v>0</v>
      </c>
      <c r="F302" s="176">
        <f t="shared" si="30"/>
        <v>0</v>
      </c>
      <c r="G302" s="176">
        <v>0</v>
      </c>
      <c r="H302" s="177">
        <f>F302</f>
        <v>0</v>
      </c>
      <c r="I302" s="209">
        <f t="shared" si="28"/>
        <v>0</v>
      </c>
      <c r="J302" s="178" t="str">
        <f>IF((F302)&lt;=(F296*5%),IF((((F302)=0)),("-"),("CORRECTO")),"ERROR")</f>
        <v>-</v>
      </c>
      <c r="K302" s="179" t="str">
        <f>J302</f>
        <v>-</v>
      </c>
      <c r="L302" s="207"/>
      <c r="M302" s="149"/>
      <c r="N302" s="149"/>
    </row>
    <row r="303" spans="1:14" ht="15.75" x14ac:dyDescent="0.2">
      <c r="A303" s="191">
        <v>5</v>
      </c>
      <c r="B303" s="192" t="s">
        <v>161</v>
      </c>
      <c r="C303" s="193">
        <f>C304+C337+C358+C364</f>
        <v>63176124</v>
      </c>
      <c r="D303" s="193">
        <f>D304+D337+D358+D364</f>
        <v>14038561</v>
      </c>
      <c r="E303" s="193">
        <f>E304+E337+E358+E364</f>
        <v>0</v>
      </c>
      <c r="F303" s="193">
        <f t="shared" ref="F303:F354" si="35">C303+D303-E303</f>
        <v>77214685</v>
      </c>
      <c r="G303" s="193">
        <f>G304+G337+G358+G364</f>
        <v>0</v>
      </c>
      <c r="H303" s="193">
        <f>H304+H337+H358+H364</f>
        <v>77214685</v>
      </c>
      <c r="I303" s="209">
        <f t="shared" si="28"/>
        <v>0</v>
      </c>
      <c r="L303" s="207"/>
      <c r="M303" s="149"/>
      <c r="N303" s="149"/>
    </row>
    <row r="304" spans="1:14" ht="15.75" x14ac:dyDescent="0.2">
      <c r="A304" s="191" t="s">
        <v>60</v>
      </c>
      <c r="B304" s="194" t="s">
        <v>569</v>
      </c>
      <c r="C304" s="195">
        <f>C305+C335</f>
        <v>41063627</v>
      </c>
      <c r="D304" s="195">
        <f>D305+D335</f>
        <v>10703888</v>
      </c>
      <c r="E304" s="195">
        <f>E305+E335</f>
        <v>0</v>
      </c>
      <c r="F304" s="195">
        <f t="shared" si="35"/>
        <v>51767515</v>
      </c>
      <c r="G304" s="195">
        <f>G305+G335</f>
        <v>0</v>
      </c>
      <c r="H304" s="195">
        <f>H305+H335</f>
        <v>51767515</v>
      </c>
      <c r="I304" s="209">
        <f t="shared" si="28"/>
        <v>0</v>
      </c>
      <c r="L304" s="207"/>
      <c r="M304" s="149"/>
      <c r="N304" s="149"/>
    </row>
    <row r="305" spans="1:14" ht="15.75" x14ac:dyDescent="0.2">
      <c r="A305" s="196" t="s">
        <v>61</v>
      </c>
      <c r="B305" s="197" t="s">
        <v>162</v>
      </c>
      <c r="C305" s="198">
        <f>SUM(C306:C334)</f>
        <v>41063545</v>
      </c>
      <c r="D305" s="198">
        <f>SUM(D306:D334)</f>
        <v>10694613</v>
      </c>
      <c r="E305" s="198">
        <f>SUM(E306:E334)</f>
        <v>0</v>
      </c>
      <c r="F305" s="198">
        <f t="shared" si="35"/>
        <v>51758158</v>
      </c>
      <c r="G305" s="198">
        <f>SUM(G306:G334)</f>
        <v>0</v>
      </c>
      <c r="H305" s="198">
        <f>SUM(H306:H334)</f>
        <v>51758158</v>
      </c>
      <c r="I305" s="209">
        <f t="shared" si="28"/>
        <v>0</v>
      </c>
      <c r="L305" s="207"/>
      <c r="M305" s="149"/>
      <c r="N305" s="149"/>
    </row>
    <row r="306" spans="1:14" ht="15.75" x14ac:dyDescent="0.2">
      <c r="A306" s="173" t="s">
        <v>62</v>
      </c>
      <c r="B306" s="174" t="s">
        <v>457</v>
      </c>
      <c r="C306" s="175">
        <v>0</v>
      </c>
      <c r="D306" s="175">
        <v>0</v>
      </c>
      <c r="E306" s="175">
        <v>0</v>
      </c>
      <c r="F306" s="176">
        <f t="shared" si="35"/>
        <v>0</v>
      </c>
      <c r="G306" s="176">
        <v>0</v>
      </c>
      <c r="H306" s="177">
        <f t="shared" ref="H306:H334" si="36">F306</f>
        <v>0</v>
      </c>
      <c r="I306" s="209">
        <f t="shared" si="28"/>
        <v>0</v>
      </c>
      <c r="L306" s="207"/>
      <c r="M306" s="149"/>
      <c r="N306" s="149"/>
    </row>
    <row r="307" spans="1:14" ht="15.75" x14ac:dyDescent="0.2">
      <c r="A307" s="173" t="s">
        <v>63</v>
      </c>
      <c r="B307" s="174" t="s">
        <v>163</v>
      </c>
      <c r="C307" s="175">
        <v>0</v>
      </c>
      <c r="D307" s="175">
        <v>0</v>
      </c>
      <c r="E307" s="175">
        <v>0</v>
      </c>
      <c r="F307" s="176">
        <f t="shared" si="35"/>
        <v>0</v>
      </c>
      <c r="G307" s="176">
        <v>0</v>
      </c>
      <c r="H307" s="177">
        <f t="shared" si="36"/>
        <v>0</v>
      </c>
      <c r="I307" s="209">
        <f t="shared" si="28"/>
        <v>0</v>
      </c>
      <c r="L307" s="207"/>
      <c r="M307" s="149"/>
      <c r="N307" s="149"/>
    </row>
    <row r="308" spans="1:14" ht="15.75" x14ac:dyDescent="0.2">
      <c r="A308" s="173" t="s">
        <v>64</v>
      </c>
      <c r="B308" s="174" t="s">
        <v>65</v>
      </c>
      <c r="C308" s="175">
        <v>0</v>
      </c>
      <c r="D308" s="175">
        <v>0</v>
      </c>
      <c r="E308" s="175">
        <v>0</v>
      </c>
      <c r="F308" s="176">
        <f t="shared" si="35"/>
        <v>0</v>
      </c>
      <c r="G308" s="176">
        <v>0</v>
      </c>
      <c r="H308" s="177">
        <f t="shared" si="36"/>
        <v>0</v>
      </c>
      <c r="I308" s="209">
        <f t="shared" si="28"/>
        <v>0</v>
      </c>
      <c r="L308" s="207"/>
      <c r="M308" s="149"/>
      <c r="N308" s="149"/>
    </row>
    <row r="309" spans="1:14" ht="15.75" x14ac:dyDescent="0.2">
      <c r="A309" s="173" t="s">
        <v>66</v>
      </c>
      <c r="B309" s="174" t="s">
        <v>67</v>
      </c>
      <c r="C309" s="175">
        <v>0</v>
      </c>
      <c r="D309" s="175">
        <v>0</v>
      </c>
      <c r="E309" s="175">
        <v>0</v>
      </c>
      <c r="F309" s="176">
        <f t="shared" si="35"/>
        <v>0</v>
      </c>
      <c r="G309" s="176">
        <v>0</v>
      </c>
      <c r="H309" s="177">
        <f t="shared" si="36"/>
        <v>0</v>
      </c>
      <c r="I309" s="209">
        <f t="shared" si="28"/>
        <v>0</v>
      </c>
      <c r="L309" s="207"/>
      <c r="M309" s="149"/>
      <c r="N309" s="149"/>
    </row>
    <row r="310" spans="1:14" ht="15.75" x14ac:dyDescent="0.2">
      <c r="A310" s="173" t="s">
        <v>68</v>
      </c>
      <c r="B310" s="174" t="s">
        <v>328</v>
      </c>
      <c r="C310" s="175">
        <v>12312216</v>
      </c>
      <c r="D310" s="175">
        <v>1685040</v>
      </c>
      <c r="E310" s="175">
        <v>0</v>
      </c>
      <c r="F310" s="176">
        <f t="shared" si="35"/>
        <v>13997256</v>
      </c>
      <c r="G310" s="176">
        <v>0</v>
      </c>
      <c r="H310" s="177">
        <f t="shared" si="36"/>
        <v>13997256</v>
      </c>
      <c r="I310" s="209">
        <f t="shared" si="28"/>
        <v>0</v>
      </c>
      <c r="L310" s="207"/>
      <c r="M310" s="149"/>
      <c r="N310" s="149"/>
    </row>
    <row r="311" spans="1:14" ht="15.75" x14ac:dyDescent="0.2">
      <c r="A311" s="173" t="s">
        <v>69</v>
      </c>
      <c r="B311" s="174" t="s">
        <v>137</v>
      </c>
      <c r="C311" s="175">
        <v>8869350</v>
      </c>
      <c r="D311" s="175">
        <v>6276060</v>
      </c>
      <c r="E311" s="175">
        <v>0</v>
      </c>
      <c r="F311" s="176">
        <f t="shared" si="35"/>
        <v>15145410</v>
      </c>
      <c r="G311" s="176">
        <v>0</v>
      </c>
      <c r="H311" s="177">
        <f t="shared" si="36"/>
        <v>15145410</v>
      </c>
      <c r="I311" s="209">
        <f t="shared" si="28"/>
        <v>0</v>
      </c>
      <c r="L311" s="207"/>
      <c r="M311" s="149"/>
      <c r="N311" s="149"/>
    </row>
    <row r="312" spans="1:14" ht="15.75" x14ac:dyDescent="0.2">
      <c r="A312" s="173" t="s">
        <v>70</v>
      </c>
      <c r="B312" s="174" t="s">
        <v>164</v>
      </c>
      <c r="C312" s="175">
        <v>8150000</v>
      </c>
      <c r="D312" s="175">
        <v>0</v>
      </c>
      <c r="E312" s="175">
        <v>0</v>
      </c>
      <c r="F312" s="176">
        <f t="shared" si="35"/>
        <v>8150000</v>
      </c>
      <c r="G312" s="176">
        <v>0</v>
      </c>
      <c r="H312" s="177">
        <f t="shared" si="36"/>
        <v>8150000</v>
      </c>
      <c r="I312" s="209">
        <f t="shared" si="28"/>
        <v>0</v>
      </c>
      <c r="L312" s="207"/>
      <c r="M312" s="149"/>
      <c r="N312" s="149"/>
    </row>
    <row r="313" spans="1:14" ht="15.75" x14ac:dyDescent="0.2">
      <c r="A313" s="173" t="s">
        <v>71</v>
      </c>
      <c r="B313" s="174" t="s">
        <v>466</v>
      </c>
      <c r="C313" s="175">
        <v>3096238</v>
      </c>
      <c r="D313" s="175">
        <v>387013</v>
      </c>
      <c r="E313" s="175">
        <v>0</v>
      </c>
      <c r="F313" s="176">
        <f>C313+D313-E313</f>
        <v>3483251</v>
      </c>
      <c r="G313" s="176">
        <v>0</v>
      </c>
      <c r="H313" s="177">
        <f t="shared" si="36"/>
        <v>3483251</v>
      </c>
      <c r="I313" s="209">
        <f t="shared" si="28"/>
        <v>0</v>
      </c>
      <c r="L313" s="207"/>
      <c r="M313" s="149"/>
      <c r="N313" s="149"/>
    </row>
    <row r="314" spans="1:14" ht="15.75" x14ac:dyDescent="0.2">
      <c r="A314" s="173" t="s">
        <v>72</v>
      </c>
      <c r="B314" s="174" t="s">
        <v>73</v>
      </c>
      <c r="C314" s="175">
        <v>0</v>
      </c>
      <c r="D314" s="175">
        <v>0</v>
      </c>
      <c r="E314" s="175">
        <v>0</v>
      </c>
      <c r="F314" s="176">
        <f t="shared" si="35"/>
        <v>0</v>
      </c>
      <c r="G314" s="176">
        <v>0</v>
      </c>
      <c r="H314" s="177">
        <f t="shared" si="36"/>
        <v>0</v>
      </c>
      <c r="I314" s="209">
        <f t="shared" si="28"/>
        <v>0</v>
      </c>
      <c r="L314" s="207"/>
      <c r="M314" s="149"/>
      <c r="N314" s="149"/>
    </row>
    <row r="315" spans="1:14" ht="15.75" x14ac:dyDescent="0.2">
      <c r="A315" s="173" t="s">
        <v>74</v>
      </c>
      <c r="B315" s="174" t="s">
        <v>570</v>
      </c>
      <c r="C315" s="175">
        <v>0</v>
      </c>
      <c r="D315" s="175">
        <v>0</v>
      </c>
      <c r="E315" s="175">
        <v>0</v>
      </c>
      <c r="F315" s="176">
        <f t="shared" si="35"/>
        <v>0</v>
      </c>
      <c r="G315" s="176">
        <v>0</v>
      </c>
      <c r="H315" s="177">
        <f t="shared" si="36"/>
        <v>0</v>
      </c>
      <c r="I315" s="209">
        <f t="shared" si="28"/>
        <v>0</v>
      </c>
      <c r="L315" s="207"/>
      <c r="M315" s="149"/>
      <c r="N315" s="149"/>
    </row>
    <row r="316" spans="1:14" ht="15.75" x14ac:dyDescent="0.2">
      <c r="A316" s="173" t="s">
        <v>75</v>
      </c>
      <c r="B316" s="174" t="s">
        <v>329</v>
      </c>
      <c r="C316" s="175">
        <v>0</v>
      </c>
      <c r="D316" s="175">
        <v>0</v>
      </c>
      <c r="E316" s="175">
        <v>0</v>
      </c>
      <c r="F316" s="176">
        <f t="shared" si="35"/>
        <v>0</v>
      </c>
      <c r="G316" s="176">
        <v>0</v>
      </c>
      <c r="H316" s="177">
        <f t="shared" si="36"/>
        <v>0</v>
      </c>
      <c r="I316" s="209">
        <f t="shared" si="28"/>
        <v>0</v>
      </c>
      <c r="L316" s="207"/>
      <c r="M316" s="149"/>
      <c r="N316" s="149"/>
    </row>
    <row r="317" spans="1:14" ht="15.75" x14ac:dyDescent="0.2">
      <c r="A317" s="173" t="s">
        <v>76</v>
      </c>
      <c r="B317" s="202" t="s">
        <v>327</v>
      </c>
      <c r="C317" s="175">
        <v>0</v>
      </c>
      <c r="D317" s="175">
        <v>0</v>
      </c>
      <c r="E317" s="175">
        <v>0</v>
      </c>
      <c r="F317" s="176">
        <f t="shared" si="35"/>
        <v>0</v>
      </c>
      <c r="G317" s="176">
        <v>0</v>
      </c>
      <c r="H317" s="177">
        <f t="shared" si="36"/>
        <v>0</v>
      </c>
      <c r="I317" s="209">
        <f t="shared" si="28"/>
        <v>0</v>
      </c>
      <c r="L317" s="207"/>
      <c r="M317" s="149"/>
      <c r="N317" s="149"/>
    </row>
    <row r="318" spans="1:14" ht="15.75" x14ac:dyDescent="0.2">
      <c r="A318" s="173" t="s">
        <v>77</v>
      </c>
      <c r="B318" s="202" t="s">
        <v>165</v>
      </c>
      <c r="C318" s="175">
        <v>0</v>
      </c>
      <c r="D318" s="175">
        <v>0</v>
      </c>
      <c r="E318" s="175">
        <v>0</v>
      </c>
      <c r="F318" s="176">
        <f t="shared" si="35"/>
        <v>0</v>
      </c>
      <c r="G318" s="176">
        <v>0</v>
      </c>
      <c r="H318" s="177">
        <f t="shared" si="36"/>
        <v>0</v>
      </c>
      <c r="I318" s="209">
        <f t="shared" si="28"/>
        <v>0</v>
      </c>
      <c r="L318" s="207"/>
      <c r="M318" s="149"/>
      <c r="N318" s="149"/>
    </row>
    <row r="319" spans="1:14" ht="15.75" x14ac:dyDescent="0.2">
      <c r="A319" s="173" t="s">
        <v>78</v>
      </c>
      <c r="B319" s="202" t="s">
        <v>79</v>
      </c>
      <c r="C319" s="175">
        <v>0</v>
      </c>
      <c r="D319" s="175">
        <v>0</v>
      </c>
      <c r="E319" s="175">
        <v>0</v>
      </c>
      <c r="F319" s="176">
        <f t="shared" si="35"/>
        <v>0</v>
      </c>
      <c r="G319" s="176">
        <v>0</v>
      </c>
      <c r="H319" s="177">
        <f t="shared" si="36"/>
        <v>0</v>
      </c>
      <c r="I319" s="209">
        <f t="shared" si="28"/>
        <v>0</v>
      </c>
      <c r="L319" s="207"/>
      <c r="M319" s="149"/>
      <c r="N319" s="149"/>
    </row>
    <row r="320" spans="1:14" ht="15.75" x14ac:dyDescent="0.2">
      <c r="A320" s="173" t="s">
        <v>80</v>
      </c>
      <c r="B320" s="202" t="s">
        <v>81</v>
      </c>
      <c r="C320" s="175">
        <v>0</v>
      </c>
      <c r="D320" s="175">
        <v>0</v>
      </c>
      <c r="E320" s="175">
        <v>0</v>
      </c>
      <c r="F320" s="176">
        <f t="shared" si="35"/>
        <v>0</v>
      </c>
      <c r="G320" s="176">
        <v>0</v>
      </c>
      <c r="H320" s="177">
        <f t="shared" si="36"/>
        <v>0</v>
      </c>
      <c r="I320" s="209">
        <f t="shared" si="28"/>
        <v>0</v>
      </c>
      <c r="L320" s="207"/>
      <c r="M320" s="149"/>
      <c r="N320" s="149"/>
    </row>
    <row r="321" spans="1:14" ht="15.75" x14ac:dyDescent="0.2">
      <c r="A321" s="173" t="s">
        <v>82</v>
      </c>
      <c r="B321" s="202" t="s">
        <v>571</v>
      </c>
      <c r="C321" s="175">
        <v>0</v>
      </c>
      <c r="D321" s="175">
        <v>0</v>
      </c>
      <c r="E321" s="175">
        <v>0</v>
      </c>
      <c r="F321" s="176">
        <f t="shared" si="35"/>
        <v>0</v>
      </c>
      <c r="G321" s="176">
        <v>0</v>
      </c>
      <c r="H321" s="177">
        <f t="shared" si="36"/>
        <v>0</v>
      </c>
      <c r="I321" s="209">
        <f t="shared" si="28"/>
        <v>0</v>
      </c>
      <c r="L321" s="207"/>
      <c r="M321" s="149"/>
      <c r="N321" s="149"/>
    </row>
    <row r="322" spans="1:14" ht="15.75" x14ac:dyDescent="0.2">
      <c r="A322" s="173" t="s">
        <v>647</v>
      </c>
      <c r="B322" s="202" t="s">
        <v>648</v>
      </c>
      <c r="C322" s="175">
        <v>0</v>
      </c>
      <c r="D322" s="175">
        <v>0</v>
      </c>
      <c r="E322" s="175">
        <v>0</v>
      </c>
      <c r="F322" s="176">
        <f t="shared" si="35"/>
        <v>0</v>
      </c>
      <c r="G322" s="176">
        <v>0</v>
      </c>
      <c r="H322" s="177">
        <f t="shared" si="36"/>
        <v>0</v>
      </c>
      <c r="I322" s="209">
        <f t="shared" si="28"/>
        <v>0</v>
      </c>
      <c r="L322" s="207"/>
      <c r="M322" s="149"/>
      <c r="N322" s="149"/>
    </row>
    <row r="323" spans="1:14" ht="15.75" x14ac:dyDescent="0.2">
      <c r="A323" s="173" t="s">
        <v>588</v>
      </c>
      <c r="B323" s="202" t="s">
        <v>589</v>
      </c>
      <c r="C323" s="175">
        <v>0</v>
      </c>
      <c r="D323" s="175">
        <v>0</v>
      </c>
      <c r="E323" s="175">
        <v>0</v>
      </c>
      <c r="F323" s="176">
        <f t="shared" si="35"/>
        <v>0</v>
      </c>
      <c r="G323" s="176">
        <v>0</v>
      </c>
      <c r="H323" s="177">
        <f t="shared" si="36"/>
        <v>0</v>
      </c>
      <c r="I323" s="209">
        <f t="shared" si="28"/>
        <v>0</v>
      </c>
      <c r="L323" s="207"/>
      <c r="M323" s="149"/>
      <c r="N323" s="149"/>
    </row>
    <row r="324" spans="1:14" ht="15.75" x14ac:dyDescent="0.2">
      <c r="A324" s="173" t="s">
        <v>83</v>
      </c>
      <c r="B324" s="202" t="s">
        <v>84</v>
      </c>
      <c r="C324" s="175">
        <v>0</v>
      </c>
      <c r="D324" s="175">
        <v>0</v>
      </c>
      <c r="E324" s="175">
        <v>0</v>
      </c>
      <c r="F324" s="176">
        <f t="shared" si="35"/>
        <v>0</v>
      </c>
      <c r="G324" s="176">
        <v>0</v>
      </c>
      <c r="H324" s="177">
        <f t="shared" si="36"/>
        <v>0</v>
      </c>
      <c r="I324" s="209">
        <f t="shared" si="28"/>
        <v>0</v>
      </c>
      <c r="L324" s="207"/>
      <c r="M324" s="149"/>
      <c r="N324" s="149"/>
    </row>
    <row r="325" spans="1:14" ht="15.75" x14ac:dyDescent="0.2">
      <c r="A325" s="173" t="s">
        <v>85</v>
      </c>
      <c r="B325" s="202" t="s">
        <v>86</v>
      </c>
      <c r="C325" s="175">
        <v>0</v>
      </c>
      <c r="D325" s="175">
        <v>0</v>
      </c>
      <c r="E325" s="175">
        <v>0</v>
      </c>
      <c r="F325" s="176">
        <f t="shared" si="35"/>
        <v>0</v>
      </c>
      <c r="G325" s="176">
        <v>0</v>
      </c>
      <c r="H325" s="177">
        <f t="shared" si="36"/>
        <v>0</v>
      </c>
      <c r="I325" s="209">
        <f t="shared" si="28"/>
        <v>0</v>
      </c>
      <c r="L325" s="207"/>
      <c r="M325" s="149"/>
      <c r="N325" s="149"/>
    </row>
    <row r="326" spans="1:14" ht="15.75" x14ac:dyDescent="0.2">
      <c r="A326" s="173" t="s">
        <v>87</v>
      </c>
      <c r="B326" s="202" t="s">
        <v>330</v>
      </c>
      <c r="C326" s="175">
        <v>0</v>
      </c>
      <c r="D326" s="175">
        <v>0</v>
      </c>
      <c r="E326" s="175">
        <v>0</v>
      </c>
      <c r="F326" s="176">
        <f t="shared" si="35"/>
        <v>0</v>
      </c>
      <c r="G326" s="176">
        <v>0</v>
      </c>
      <c r="H326" s="177">
        <f t="shared" si="36"/>
        <v>0</v>
      </c>
      <c r="I326" s="209">
        <f t="shared" si="28"/>
        <v>0</v>
      </c>
      <c r="L326" s="207"/>
      <c r="M326" s="149"/>
      <c r="N326" s="149"/>
    </row>
    <row r="327" spans="1:14" ht="15.75" x14ac:dyDescent="0.2">
      <c r="A327" s="173" t="s">
        <v>88</v>
      </c>
      <c r="B327" s="202" t="s">
        <v>572</v>
      </c>
      <c r="C327" s="175">
        <v>0</v>
      </c>
      <c r="D327" s="175">
        <v>0</v>
      </c>
      <c r="E327" s="175">
        <v>0</v>
      </c>
      <c r="F327" s="176">
        <f t="shared" si="35"/>
        <v>0</v>
      </c>
      <c r="G327" s="176">
        <v>0</v>
      </c>
      <c r="H327" s="177">
        <f t="shared" si="36"/>
        <v>0</v>
      </c>
      <c r="I327" s="209">
        <f t="shared" si="28"/>
        <v>0</v>
      </c>
      <c r="L327" s="207"/>
      <c r="M327" s="149"/>
      <c r="N327" s="149"/>
    </row>
    <row r="328" spans="1:14" ht="15.75" x14ac:dyDescent="0.2">
      <c r="A328" s="173" t="s">
        <v>89</v>
      </c>
      <c r="B328" s="202" t="s">
        <v>573</v>
      </c>
      <c r="C328" s="175">
        <v>779999</v>
      </c>
      <c r="D328" s="175">
        <v>1346500</v>
      </c>
      <c r="E328" s="175">
        <v>0</v>
      </c>
      <c r="F328" s="176">
        <f t="shared" si="35"/>
        <v>2126499</v>
      </c>
      <c r="G328" s="176">
        <v>0</v>
      </c>
      <c r="H328" s="177">
        <f t="shared" si="36"/>
        <v>2126499</v>
      </c>
      <c r="I328" s="209">
        <f t="shared" si="28"/>
        <v>0</v>
      </c>
      <c r="L328" s="207"/>
      <c r="M328" s="149"/>
      <c r="N328" s="149"/>
    </row>
    <row r="329" spans="1:14" ht="15.75" x14ac:dyDescent="0.2">
      <c r="A329" s="173" t="s">
        <v>90</v>
      </c>
      <c r="B329" s="202" t="s">
        <v>91</v>
      </c>
      <c r="C329" s="175">
        <v>0</v>
      </c>
      <c r="D329" s="175">
        <v>0</v>
      </c>
      <c r="E329" s="175">
        <v>0</v>
      </c>
      <c r="F329" s="176">
        <f t="shared" si="35"/>
        <v>0</v>
      </c>
      <c r="G329" s="176">
        <v>0</v>
      </c>
      <c r="H329" s="177">
        <f t="shared" si="36"/>
        <v>0</v>
      </c>
      <c r="I329" s="209">
        <f t="shared" si="28"/>
        <v>0</v>
      </c>
      <c r="L329" s="207"/>
      <c r="M329" s="149"/>
      <c r="N329" s="149"/>
    </row>
    <row r="330" spans="1:14" ht="15.75" x14ac:dyDescent="0.2">
      <c r="A330" s="173" t="s">
        <v>92</v>
      </c>
      <c r="B330" s="202" t="s">
        <v>574</v>
      </c>
      <c r="C330" s="175">
        <v>0</v>
      </c>
      <c r="D330" s="175">
        <v>0</v>
      </c>
      <c r="E330" s="175">
        <v>0</v>
      </c>
      <c r="F330" s="176">
        <f t="shared" si="35"/>
        <v>0</v>
      </c>
      <c r="G330" s="176">
        <v>0</v>
      </c>
      <c r="H330" s="177">
        <f t="shared" si="36"/>
        <v>0</v>
      </c>
      <c r="I330" s="209">
        <f t="shared" si="28"/>
        <v>0</v>
      </c>
      <c r="L330" s="207"/>
      <c r="M330" s="149"/>
      <c r="N330" s="149"/>
    </row>
    <row r="331" spans="1:14" ht="15.75" x14ac:dyDescent="0.2">
      <c r="A331" s="173" t="s">
        <v>93</v>
      </c>
      <c r="B331" s="202" t="s">
        <v>458</v>
      </c>
      <c r="C331" s="175">
        <v>0</v>
      </c>
      <c r="D331" s="175">
        <v>0</v>
      </c>
      <c r="E331" s="175">
        <v>0</v>
      </c>
      <c r="F331" s="176">
        <f t="shared" si="35"/>
        <v>0</v>
      </c>
      <c r="G331" s="176">
        <v>0</v>
      </c>
      <c r="H331" s="177">
        <f t="shared" si="36"/>
        <v>0</v>
      </c>
      <c r="I331" s="209">
        <f t="shared" si="28"/>
        <v>0</v>
      </c>
      <c r="L331" s="207"/>
      <c r="M331" s="149"/>
      <c r="N331" s="149"/>
    </row>
    <row r="332" spans="1:14" ht="15.75" x14ac:dyDescent="0.2">
      <c r="A332" s="173" t="s">
        <v>731</v>
      </c>
      <c r="B332" s="202" t="s">
        <v>732</v>
      </c>
      <c r="C332" s="175">
        <v>655742</v>
      </c>
      <c r="D332" s="175">
        <v>0</v>
      </c>
      <c r="E332" s="175">
        <v>0</v>
      </c>
      <c r="F332" s="176">
        <f>C332+D332-E332</f>
        <v>655742</v>
      </c>
      <c r="G332" s="176">
        <v>0</v>
      </c>
      <c r="H332" s="177">
        <f>F332</f>
        <v>655742</v>
      </c>
      <c r="I332" s="209">
        <f>F332-G332-H332</f>
        <v>0</v>
      </c>
      <c r="L332" s="207"/>
      <c r="M332" s="149"/>
      <c r="N332" s="149"/>
    </row>
    <row r="333" spans="1:14" ht="15.75" x14ac:dyDescent="0.2">
      <c r="A333" s="173" t="s">
        <v>649</v>
      </c>
      <c r="B333" s="202" t="s">
        <v>148</v>
      </c>
      <c r="C333" s="175">
        <v>7200000</v>
      </c>
      <c r="D333" s="175">
        <v>1000000</v>
      </c>
      <c r="E333" s="175">
        <v>0</v>
      </c>
      <c r="F333" s="176">
        <f t="shared" si="35"/>
        <v>8200000</v>
      </c>
      <c r="G333" s="176">
        <v>0</v>
      </c>
      <c r="H333" s="177">
        <f t="shared" si="36"/>
        <v>8200000</v>
      </c>
      <c r="I333" s="209">
        <f t="shared" si="28"/>
        <v>0</v>
      </c>
      <c r="L333" s="207"/>
      <c r="M333" s="149"/>
      <c r="N333" s="149"/>
    </row>
    <row r="334" spans="1:14" ht="15.75" x14ac:dyDescent="0.2">
      <c r="A334" s="173" t="s">
        <v>650</v>
      </c>
      <c r="B334" s="202" t="s">
        <v>651</v>
      </c>
      <c r="C334" s="175">
        <v>0</v>
      </c>
      <c r="D334" s="175">
        <v>0</v>
      </c>
      <c r="E334" s="175">
        <v>0</v>
      </c>
      <c r="F334" s="176">
        <f t="shared" si="35"/>
        <v>0</v>
      </c>
      <c r="G334" s="176">
        <v>0</v>
      </c>
      <c r="H334" s="177">
        <f t="shared" si="36"/>
        <v>0</v>
      </c>
      <c r="I334" s="209">
        <f t="shared" si="28"/>
        <v>0</v>
      </c>
      <c r="L334" s="207"/>
      <c r="M334" s="149"/>
      <c r="N334" s="149"/>
    </row>
    <row r="335" spans="1:14" ht="15.75" x14ac:dyDescent="0.2">
      <c r="A335" s="196" t="s">
        <v>94</v>
      </c>
      <c r="B335" s="197" t="s">
        <v>184</v>
      </c>
      <c r="C335" s="198">
        <f>SUM(C336:C336)</f>
        <v>82</v>
      </c>
      <c r="D335" s="198">
        <f>SUM(D336:D336)</f>
        <v>9275</v>
      </c>
      <c r="E335" s="198">
        <f>SUM(E336:E336)</f>
        <v>0</v>
      </c>
      <c r="F335" s="198">
        <f t="shared" si="35"/>
        <v>9357</v>
      </c>
      <c r="G335" s="198">
        <f>SUM(G336:G336)</f>
        <v>0</v>
      </c>
      <c r="H335" s="198">
        <f>SUM(H336:H336)</f>
        <v>9357</v>
      </c>
      <c r="I335" s="209">
        <f t="shared" si="28"/>
        <v>0</v>
      </c>
      <c r="L335" s="207"/>
      <c r="M335" s="149"/>
      <c r="N335" s="149"/>
    </row>
    <row r="336" spans="1:14" ht="15.75" x14ac:dyDescent="0.2">
      <c r="A336" s="173" t="s">
        <v>95</v>
      </c>
      <c r="B336" s="174" t="s">
        <v>472</v>
      </c>
      <c r="C336" s="175">
        <v>82</v>
      </c>
      <c r="D336" s="175">
        <v>9275</v>
      </c>
      <c r="E336" s="175">
        <v>0</v>
      </c>
      <c r="F336" s="176">
        <f t="shared" si="35"/>
        <v>9357</v>
      </c>
      <c r="G336" s="176">
        <v>0</v>
      </c>
      <c r="H336" s="177">
        <f>F336</f>
        <v>9357</v>
      </c>
      <c r="I336" s="209">
        <f t="shared" si="28"/>
        <v>0</v>
      </c>
      <c r="L336" s="207"/>
      <c r="M336" s="149"/>
      <c r="N336" s="149"/>
    </row>
    <row r="337" spans="1:14" ht="15.75" x14ac:dyDescent="0.2">
      <c r="A337" s="191" t="s">
        <v>96</v>
      </c>
      <c r="B337" s="194" t="s">
        <v>700</v>
      </c>
      <c r="C337" s="195">
        <f>C338+C345+C348+C355</f>
        <v>22112497</v>
      </c>
      <c r="D337" s="195">
        <f>D338+D345+D348+D355</f>
        <v>3334673</v>
      </c>
      <c r="E337" s="195">
        <f>E338+E345+E348+E355</f>
        <v>0</v>
      </c>
      <c r="F337" s="195">
        <f t="shared" si="35"/>
        <v>25447170</v>
      </c>
      <c r="G337" s="195">
        <f>G338+G345+G348+G355</f>
        <v>0</v>
      </c>
      <c r="H337" s="195">
        <f>H338+H345+H348+H355</f>
        <v>25447170</v>
      </c>
      <c r="I337" s="209">
        <f t="shared" si="28"/>
        <v>0</v>
      </c>
      <c r="L337" s="207"/>
      <c r="M337" s="149"/>
      <c r="N337" s="149"/>
    </row>
    <row r="338" spans="1:14" ht="15.75" x14ac:dyDescent="0.2">
      <c r="A338" s="196" t="s">
        <v>652</v>
      </c>
      <c r="B338" s="197" t="s">
        <v>653</v>
      </c>
      <c r="C338" s="198">
        <f>SUM(C339:C344)</f>
        <v>0</v>
      </c>
      <c r="D338" s="198">
        <f>SUM(D339:D344)</f>
        <v>0</v>
      </c>
      <c r="E338" s="198">
        <f>SUM(E339:E344)</f>
        <v>0</v>
      </c>
      <c r="F338" s="198">
        <f t="shared" si="35"/>
        <v>0</v>
      </c>
      <c r="G338" s="198">
        <f>SUM(G339:G344)</f>
        <v>0</v>
      </c>
      <c r="H338" s="198">
        <f>SUM(H339:H344)</f>
        <v>0</v>
      </c>
      <c r="I338" s="209">
        <f t="shared" si="28"/>
        <v>0</v>
      </c>
      <c r="L338" s="207"/>
      <c r="M338" s="149"/>
      <c r="N338" s="149"/>
    </row>
    <row r="339" spans="1:14" ht="15.75" x14ac:dyDescent="0.2">
      <c r="A339" s="173" t="s">
        <v>654</v>
      </c>
      <c r="B339" s="174" t="s">
        <v>134</v>
      </c>
      <c r="C339" s="175">
        <v>0</v>
      </c>
      <c r="D339" s="175">
        <v>0</v>
      </c>
      <c r="E339" s="175">
        <v>0</v>
      </c>
      <c r="F339" s="176">
        <f t="shared" si="35"/>
        <v>0</v>
      </c>
      <c r="G339" s="176">
        <v>0</v>
      </c>
      <c r="H339" s="177">
        <f t="shared" ref="H339:H344" si="37">F339</f>
        <v>0</v>
      </c>
      <c r="I339" s="209">
        <f t="shared" si="28"/>
        <v>0</v>
      </c>
      <c r="L339" s="207"/>
      <c r="M339" s="149"/>
      <c r="N339" s="149"/>
    </row>
    <row r="340" spans="1:14" ht="15.75" x14ac:dyDescent="0.2">
      <c r="A340" s="173" t="s">
        <v>655</v>
      </c>
      <c r="B340" s="174" t="s">
        <v>219</v>
      </c>
      <c r="C340" s="175">
        <v>0</v>
      </c>
      <c r="D340" s="175">
        <v>0</v>
      </c>
      <c r="E340" s="175">
        <v>0</v>
      </c>
      <c r="F340" s="176">
        <f t="shared" si="35"/>
        <v>0</v>
      </c>
      <c r="G340" s="176">
        <v>0</v>
      </c>
      <c r="H340" s="177">
        <f t="shared" si="37"/>
        <v>0</v>
      </c>
      <c r="I340" s="209">
        <f t="shared" si="28"/>
        <v>0</v>
      </c>
      <c r="L340" s="207"/>
      <c r="M340" s="149"/>
      <c r="N340" s="149"/>
    </row>
    <row r="341" spans="1:14" ht="15.75" x14ac:dyDescent="0.2">
      <c r="A341" s="173" t="s">
        <v>656</v>
      </c>
      <c r="B341" s="174" t="s">
        <v>319</v>
      </c>
      <c r="C341" s="175">
        <v>0</v>
      </c>
      <c r="D341" s="175">
        <v>0</v>
      </c>
      <c r="E341" s="175">
        <v>0</v>
      </c>
      <c r="F341" s="176">
        <f t="shared" si="35"/>
        <v>0</v>
      </c>
      <c r="G341" s="176">
        <v>0</v>
      </c>
      <c r="H341" s="177">
        <f t="shared" si="37"/>
        <v>0</v>
      </c>
      <c r="I341" s="209">
        <f t="shared" si="28"/>
        <v>0</v>
      </c>
      <c r="L341" s="207"/>
      <c r="M341" s="149"/>
      <c r="N341" s="149"/>
    </row>
    <row r="342" spans="1:14" ht="15.75" x14ac:dyDescent="0.2">
      <c r="A342" s="173" t="s">
        <v>657</v>
      </c>
      <c r="B342" s="174" t="s">
        <v>135</v>
      </c>
      <c r="C342" s="175">
        <v>0</v>
      </c>
      <c r="D342" s="175">
        <v>0</v>
      </c>
      <c r="E342" s="175">
        <v>0</v>
      </c>
      <c r="F342" s="176">
        <f t="shared" si="35"/>
        <v>0</v>
      </c>
      <c r="G342" s="176">
        <v>0</v>
      </c>
      <c r="H342" s="177">
        <f t="shared" si="37"/>
        <v>0</v>
      </c>
      <c r="I342" s="209">
        <f t="shared" ref="I342:I362" si="38">F342-G342-H342</f>
        <v>0</v>
      </c>
      <c r="L342" s="207"/>
      <c r="M342" s="149"/>
      <c r="N342" s="149"/>
    </row>
    <row r="343" spans="1:14" ht="15.75" x14ac:dyDescent="0.2">
      <c r="A343" s="173" t="s">
        <v>658</v>
      </c>
      <c r="B343" s="174" t="s">
        <v>222</v>
      </c>
      <c r="C343" s="175">
        <v>0</v>
      </c>
      <c r="D343" s="175">
        <v>0</v>
      </c>
      <c r="E343" s="175">
        <v>0</v>
      </c>
      <c r="F343" s="176">
        <f t="shared" si="35"/>
        <v>0</v>
      </c>
      <c r="G343" s="176">
        <v>0</v>
      </c>
      <c r="H343" s="177">
        <f t="shared" si="37"/>
        <v>0</v>
      </c>
      <c r="I343" s="209">
        <f t="shared" si="38"/>
        <v>0</v>
      </c>
      <c r="L343" s="207"/>
      <c r="M343" s="149"/>
      <c r="N343" s="149"/>
    </row>
    <row r="344" spans="1:14" ht="15.75" x14ac:dyDescent="0.2">
      <c r="A344" s="173" t="s">
        <v>659</v>
      </c>
      <c r="B344" s="174" t="s">
        <v>603</v>
      </c>
      <c r="C344" s="175">
        <v>0</v>
      </c>
      <c r="D344" s="175">
        <v>0</v>
      </c>
      <c r="E344" s="175">
        <v>0</v>
      </c>
      <c r="F344" s="176">
        <f t="shared" si="35"/>
        <v>0</v>
      </c>
      <c r="G344" s="176">
        <v>0</v>
      </c>
      <c r="H344" s="177">
        <f t="shared" si="37"/>
        <v>0</v>
      </c>
      <c r="I344" s="209">
        <f t="shared" si="38"/>
        <v>0</v>
      </c>
      <c r="L344" s="207"/>
      <c r="M344" s="149"/>
      <c r="N344" s="149"/>
    </row>
    <row r="345" spans="1:14" ht="15.75" x14ac:dyDescent="0.2">
      <c r="A345" s="196" t="s">
        <v>661</v>
      </c>
      <c r="B345" s="197" t="s">
        <v>662</v>
      </c>
      <c r="C345" s="198">
        <f>SUM(C346:C347)</f>
        <v>0</v>
      </c>
      <c r="D345" s="198">
        <f>SUM(D346:D347)</f>
        <v>0</v>
      </c>
      <c r="E345" s="198">
        <f>SUM(E346:E347)</f>
        <v>0</v>
      </c>
      <c r="F345" s="198">
        <f t="shared" si="35"/>
        <v>0</v>
      </c>
      <c r="G345" s="198">
        <f>SUM(G346:G347)</f>
        <v>0</v>
      </c>
      <c r="H345" s="198">
        <f>SUM(H346:H347)</f>
        <v>0</v>
      </c>
      <c r="I345" s="209">
        <f t="shared" si="38"/>
        <v>0</v>
      </c>
      <c r="L345" s="207"/>
      <c r="M345" s="149"/>
      <c r="N345" s="149"/>
    </row>
    <row r="346" spans="1:14" ht="15.75" x14ac:dyDescent="0.2">
      <c r="A346" s="173" t="s">
        <v>663</v>
      </c>
      <c r="B346" s="174" t="s">
        <v>140</v>
      </c>
      <c r="C346" s="175">
        <v>0</v>
      </c>
      <c r="D346" s="175">
        <v>0</v>
      </c>
      <c r="E346" s="175">
        <v>0</v>
      </c>
      <c r="F346" s="176">
        <f t="shared" si="35"/>
        <v>0</v>
      </c>
      <c r="G346" s="176">
        <v>0</v>
      </c>
      <c r="H346" s="177">
        <f>F346</f>
        <v>0</v>
      </c>
      <c r="I346" s="209">
        <f t="shared" si="38"/>
        <v>0</v>
      </c>
      <c r="L346" s="207"/>
      <c r="M346" s="149"/>
      <c r="N346" s="149"/>
    </row>
    <row r="347" spans="1:14" ht="15.75" x14ac:dyDescent="0.2">
      <c r="A347" s="173" t="s">
        <v>664</v>
      </c>
      <c r="B347" s="174" t="s">
        <v>621</v>
      </c>
      <c r="C347" s="175">
        <v>0</v>
      </c>
      <c r="D347" s="175">
        <v>0</v>
      </c>
      <c r="E347" s="175">
        <v>0</v>
      </c>
      <c r="F347" s="176">
        <f t="shared" si="35"/>
        <v>0</v>
      </c>
      <c r="G347" s="176">
        <v>0</v>
      </c>
      <c r="H347" s="177">
        <f>F347</f>
        <v>0</v>
      </c>
      <c r="I347" s="209">
        <f t="shared" si="38"/>
        <v>0</v>
      </c>
      <c r="J347" s="178" t="str">
        <f>IF((F347)&lt;=(F345*5%),IF((((F347)=0)),("-"),("CORRECTO")),"ERROR")</f>
        <v>-</v>
      </c>
      <c r="K347" s="179" t="str">
        <f>J347</f>
        <v>-</v>
      </c>
      <c r="L347" s="207"/>
      <c r="M347" s="149"/>
      <c r="N347" s="149"/>
    </row>
    <row r="348" spans="1:14" ht="15.75" x14ac:dyDescent="0.2">
      <c r="A348" s="196" t="s">
        <v>665</v>
      </c>
      <c r="B348" s="197" t="s">
        <v>575</v>
      </c>
      <c r="C348" s="198">
        <f>SUM(C349:C354)</f>
        <v>22112497</v>
      </c>
      <c r="D348" s="198">
        <f>SUM(D349:D354)</f>
        <v>3334673</v>
      </c>
      <c r="E348" s="198">
        <f>SUM(E349:E354)</f>
        <v>0</v>
      </c>
      <c r="F348" s="198">
        <f t="shared" si="35"/>
        <v>25447170</v>
      </c>
      <c r="G348" s="198">
        <f>SUM(G349:G354)</f>
        <v>0</v>
      </c>
      <c r="H348" s="198">
        <f>SUM(H349:H354)</f>
        <v>25447170</v>
      </c>
      <c r="I348" s="209">
        <f t="shared" si="38"/>
        <v>0</v>
      </c>
      <c r="L348" s="207"/>
      <c r="M348" s="149"/>
      <c r="N348" s="149"/>
    </row>
    <row r="349" spans="1:14" ht="15.75" x14ac:dyDescent="0.2">
      <c r="A349" s="173" t="s">
        <v>666</v>
      </c>
      <c r="B349" s="174" t="s">
        <v>134</v>
      </c>
      <c r="C349" s="175">
        <v>2804746</v>
      </c>
      <c r="D349" s="175">
        <v>400678</v>
      </c>
      <c r="E349" s="175">
        <v>0</v>
      </c>
      <c r="F349" s="176">
        <f t="shared" si="35"/>
        <v>3205424</v>
      </c>
      <c r="G349" s="176">
        <v>0</v>
      </c>
      <c r="H349" s="177">
        <f t="shared" ref="H349:H354" si="39">F349</f>
        <v>3205424</v>
      </c>
      <c r="I349" s="209">
        <f t="shared" si="38"/>
        <v>0</v>
      </c>
      <c r="L349" s="207"/>
      <c r="M349" s="149"/>
      <c r="N349" s="149"/>
    </row>
    <row r="350" spans="1:14" ht="15.75" x14ac:dyDescent="0.2">
      <c r="A350" s="173" t="s">
        <v>667</v>
      </c>
      <c r="B350" s="174" t="s">
        <v>219</v>
      </c>
      <c r="C350" s="175">
        <v>0</v>
      </c>
      <c r="D350" s="175">
        <v>0</v>
      </c>
      <c r="E350" s="175">
        <v>0</v>
      </c>
      <c r="F350" s="176">
        <f t="shared" si="35"/>
        <v>0</v>
      </c>
      <c r="G350" s="176">
        <v>0</v>
      </c>
      <c r="H350" s="177">
        <f t="shared" si="39"/>
        <v>0</v>
      </c>
      <c r="I350" s="209">
        <f t="shared" si="38"/>
        <v>0</v>
      </c>
      <c r="L350" s="207"/>
      <c r="M350" s="149"/>
      <c r="N350" s="149"/>
    </row>
    <row r="351" spans="1:14" ht="15.75" x14ac:dyDescent="0.2">
      <c r="A351" s="173" t="s">
        <v>668</v>
      </c>
      <c r="B351" s="174" t="s">
        <v>319</v>
      </c>
      <c r="C351" s="175">
        <v>8450924</v>
      </c>
      <c r="D351" s="175">
        <v>1212901</v>
      </c>
      <c r="E351" s="175">
        <v>0</v>
      </c>
      <c r="F351" s="176">
        <f t="shared" si="35"/>
        <v>9663825</v>
      </c>
      <c r="G351" s="176">
        <v>0</v>
      </c>
      <c r="H351" s="177">
        <f t="shared" si="39"/>
        <v>9663825</v>
      </c>
      <c r="I351" s="209">
        <f t="shared" si="38"/>
        <v>0</v>
      </c>
      <c r="L351" s="207"/>
      <c r="M351" s="149"/>
      <c r="N351" s="149"/>
    </row>
    <row r="352" spans="1:14" ht="15.75" x14ac:dyDescent="0.2">
      <c r="A352" s="173" t="s">
        <v>669</v>
      </c>
      <c r="B352" s="174" t="s">
        <v>135</v>
      </c>
      <c r="C352" s="175">
        <v>10394470</v>
      </c>
      <c r="D352" s="175">
        <v>1655043</v>
      </c>
      <c r="E352" s="175">
        <v>0</v>
      </c>
      <c r="F352" s="176">
        <f t="shared" si="35"/>
        <v>12049513</v>
      </c>
      <c r="G352" s="176">
        <v>0</v>
      </c>
      <c r="H352" s="177">
        <f t="shared" si="39"/>
        <v>12049513</v>
      </c>
      <c r="I352" s="209">
        <f t="shared" si="38"/>
        <v>0</v>
      </c>
      <c r="L352" s="207"/>
      <c r="M352" s="149"/>
      <c r="N352" s="149"/>
    </row>
    <row r="353" spans="1:14" ht="15.75" x14ac:dyDescent="0.2">
      <c r="A353" s="173" t="s">
        <v>670</v>
      </c>
      <c r="B353" s="174" t="s">
        <v>222</v>
      </c>
      <c r="C353" s="175">
        <v>462357</v>
      </c>
      <c r="D353" s="175">
        <v>66051</v>
      </c>
      <c r="E353" s="175">
        <v>0</v>
      </c>
      <c r="F353" s="176">
        <f t="shared" si="35"/>
        <v>528408</v>
      </c>
      <c r="G353" s="176">
        <v>0</v>
      </c>
      <c r="H353" s="177">
        <f t="shared" si="39"/>
        <v>528408</v>
      </c>
      <c r="I353" s="209">
        <f t="shared" si="38"/>
        <v>0</v>
      </c>
      <c r="L353" s="207"/>
      <c r="M353" s="149"/>
      <c r="N353" s="149"/>
    </row>
    <row r="354" spans="1:14" ht="15.75" x14ac:dyDescent="0.2">
      <c r="A354" s="173" t="s">
        <v>671</v>
      </c>
      <c r="B354" s="174" t="s">
        <v>603</v>
      </c>
      <c r="C354" s="175">
        <v>0</v>
      </c>
      <c r="D354" s="175">
        <v>0</v>
      </c>
      <c r="E354" s="175">
        <v>0</v>
      </c>
      <c r="F354" s="176">
        <f t="shared" si="35"/>
        <v>0</v>
      </c>
      <c r="G354" s="176">
        <v>0</v>
      </c>
      <c r="H354" s="177">
        <f t="shared" si="39"/>
        <v>0</v>
      </c>
      <c r="I354" s="209">
        <f t="shared" si="38"/>
        <v>0</v>
      </c>
      <c r="L354" s="207"/>
      <c r="M354" s="149"/>
      <c r="N354" s="149"/>
    </row>
    <row r="355" spans="1:14" ht="15.75" x14ac:dyDescent="0.2">
      <c r="A355" s="196" t="s">
        <v>672</v>
      </c>
      <c r="B355" s="197" t="s">
        <v>673</v>
      </c>
      <c r="C355" s="198">
        <f>SUM(C356:C357)</f>
        <v>0</v>
      </c>
      <c r="D355" s="198">
        <f>SUM(D356:D357)</f>
        <v>0</v>
      </c>
      <c r="E355" s="198">
        <f>SUM(E356:E357)</f>
        <v>0</v>
      </c>
      <c r="F355" s="198">
        <f>C355+D355-E355</f>
        <v>0</v>
      </c>
      <c r="G355" s="198">
        <f>SUM(G356:G357)</f>
        <v>0</v>
      </c>
      <c r="H355" s="198">
        <f>SUM(H356:H357)</f>
        <v>0</v>
      </c>
      <c r="I355" s="209">
        <f>F355-G355-H355</f>
        <v>0</v>
      </c>
      <c r="L355" s="207"/>
      <c r="M355" s="149"/>
      <c r="N355" s="149"/>
    </row>
    <row r="356" spans="1:14" ht="15.75" x14ac:dyDescent="0.2">
      <c r="A356" s="173">
        <v>536605</v>
      </c>
      <c r="B356" s="174" t="s">
        <v>140</v>
      </c>
      <c r="C356" s="175">
        <v>0</v>
      </c>
      <c r="D356" s="175">
        <v>0</v>
      </c>
      <c r="E356" s="175">
        <v>0</v>
      </c>
      <c r="F356" s="176">
        <f>C356+D356-E356</f>
        <v>0</v>
      </c>
      <c r="G356" s="176">
        <v>0</v>
      </c>
      <c r="H356" s="177">
        <f>F356</f>
        <v>0</v>
      </c>
      <c r="I356" s="209">
        <f>F356-G356-H356</f>
        <v>0</v>
      </c>
      <c r="L356" s="207"/>
      <c r="M356" s="149"/>
      <c r="N356" s="149"/>
    </row>
    <row r="357" spans="1:14" ht="15.75" x14ac:dyDescent="0.2">
      <c r="A357" s="173">
        <v>536606</v>
      </c>
      <c r="B357" s="174" t="s">
        <v>621</v>
      </c>
      <c r="C357" s="175">
        <v>0</v>
      </c>
      <c r="D357" s="175">
        <v>0</v>
      </c>
      <c r="E357" s="175">
        <v>0</v>
      </c>
      <c r="F357" s="176">
        <f>C357+D357-E357</f>
        <v>0</v>
      </c>
      <c r="G357" s="176">
        <v>0</v>
      </c>
      <c r="H357" s="177">
        <f>F357</f>
        <v>0</v>
      </c>
      <c r="I357" s="209">
        <f>F357-G357-H357</f>
        <v>0</v>
      </c>
      <c r="L357" s="207"/>
      <c r="M357" s="149"/>
      <c r="N357" s="149"/>
    </row>
    <row r="358" spans="1:14" ht="15.75" x14ac:dyDescent="0.2">
      <c r="A358" s="191" t="s">
        <v>97</v>
      </c>
      <c r="B358" s="194" t="s">
        <v>166</v>
      </c>
      <c r="C358" s="195">
        <f>C359+C362</f>
        <v>0</v>
      </c>
      <c r="D358" s="195">
        <f>D359+D362</f>
        <v>0</v>
      </c>
      <c r="E358" s="195">
        <f>E359+E362</f>
        <v>0</v>
      </c>
      <c r="F358" s="195">
        <f t="shared" ref="F358:F366" si="40">C358+D358-E358</f>
        <v>0</v>
      </c>
      <c r="G358" s="195">
        <f>G359+G362</f>
        <v>0</v>
      </c>
      <c r="H358" s="195">
        <f>H359+H362</f>
        <v>0</v>
      </c>
      <c r="I358" s="209">
        <f t="shared" si="38"/>
        <v>0</v>
      </c>
      <c r="L358" s="207"/>
      <c r="M358" s="149"/>
      <c r="N358" s="149"/>
    </row>
    <row r="359" spans="1:14" ht="15.75" x14ac:dyDescent="0.2">
      <c r="A359" s="196" t="s">
        <v>98</v>
      </c>
      <c r="B359" s="197" t="s">
        <v>99</v>
      </c>
      <c r="C359" s="198">
        <f>SUM(C360:C361)</f>
        <v>0</v>
      </c>
      <c r="D359" s="198">
        <f>SUM(D360:D361)</f>
        <v>0</v>
      </c>
      <c r="E359" s="198">
        <f>SUM(E360:E361)</f>
        <v>0</v>
      </c>
      <c r="F359" s="198">
        <f t="shared" si="40"/>
        <v>0</v>
      </c>
      <c r="G359" s="198">
        <f>SUM(G360:G361)</f>
        <v>0</v>
      </c>
      <c r="H359" s="198">
        <f>SUM(H360:H361)</f>
        <v>0</v>
      </c>
      <c r="I359" s="209">
        <f t="shared" si="38"/>
        <v>0</v>
      </c>
      <c r="L359" s="207"/>
      <c r="M359" s="149"/>
      <c r="N359" s="149"/>
    </row>
    <row r="360" spans="1:14" ht="15.75" x14ac:dyDescent="0.2">
      <c r="A360" s="173" t="s">
        <v>674</v>
      </c>
      <c r="B360" s="174" t="s">
        <v>576</v>
      </c>
      <c r="C360" s="175">
        <v>0</v>
      </c>
      <c r="D360" s="175">
        <v>0</v>
      </c>
      <c r="E360" s="175">
        <v>0</v>
      </c>
      <c r="F360" s="176">
        <f t="shared" si="40"/>
        <v>0</v>
      </c>
      <c r="G360" s="176">
        <v>0</v>
      </c>
      <c r="H360" s="177">
        <f>F360</f>
        <v>0</v>
      </c>
      <c r="I360" s="209">
        <f t="shared" si="38"/>
        <v>0</v>
      </c>
      <c r="L360" s="207"/>
      <c r="M360" s="149"/>
      <c r="N360" s="149"/>
    </row>
    <row r="361" spans="1:14" ht="15.75" x14ac:dyDescent="0.2">
      <c r="A361" s="173" t="s">
        <v>100</v>
      </c>
      <c r="B361" s="174" t="s">
        <v>577</v>
      </c>
      <c r="C361" s="175">
        <v>0</v>
      </c>
      <c r="D361" s="175">
        <v>0</v>
      </c>
      <c r="E361" s="175">
        <v>0</v>
      </c>
      <c r="F361" s="176">
        <f t="shared" si="40"/>
        <v>0</v>
      </c>
      <c r="G361" s="176">
        <v>0</v>
      </c>
      <c r="H361" s="177">
        <f>F361</f>
        <v>0</v>
      </c>
      <c r="I361" s="209">
        <f t="shared" si="38"/>
        <v>0</v>
      </c>
      <c r="J361" s="178" t="str">
        <f>IF((F361)&lt;=(F359*5%),IF((((F361)=0)),("-"),("CORRECTO")),"ERROR")</f>
        <v>-</v>
      </c>
      <c r="K361" s="179" t="str">
        <f>J361</f>
        <v>-</v>
      </c>
      <c r="L361" s="207"/>
      <c r="M361" s="149"/>
      <c r="N361" s="149"/>
    </row>
    <row r="362" spans="1:14" ht="15.75" x14ac:dyDescent="0.2">
      <c r="A362" s="196" t="s">
        <v>675</v>
      </c>
      <c r="B362" s="197" t="s">
        <v>159</v>
      </c>
      <c r="C362" s="198">
        <f>SUM(C363:C363)</f>
        <v>0</v>
      </c>
      <c r="D362" s="198">
        <f>SUM(D363:D363)</f>
        <v>0</v>
      </c>
      <c r="E362" s="198">
        <f>SUM(E363:E363)</f>
        <v>0</v>
      </c>
      <c r="F362" s="198">
        <f t="shared" si="40"/>
        <v>0</v>
      </c>
      <c r="G362" s="198">
        <f>SUM(G363:G363)</f>
        <v>0</v>
      </c>
      <c r="H362" s="198">
        <f>SUM(H363:H363)</f>
        <v>0</v>
      </c>
      <c r="I362" s="209">
        <f t="shared" si="38"/>
        <v>0</v>
      </c>
      <c r="L362" s="207"/>
      <c r="M362" s="149"/>
      <c r="N362" s="149"/>
    </row>
    <row r="363" spans="1:14" ht="15.75" x14ac:dyDescent="0.2">
      <c r="A363" s="173" t="s">
        <v>676</v>
      </c>
      <c r="B363" s="174" t="s">
        <v>578</v>
      </c>
      <c r="C363" s="175">
        <v>0</v>
      </c>
      <c r="D363" s="175">
        <v>0</v>
      </c>
      <c r="E363" s="175">
        <v>0</v>
      </c>
      <c r="F363" s="176">
        <f t="shared" si="40"/>
        <v>0</v>
      </c>
      <c r="G363" s="176">
        <v>0</v>
      </c>
      <c r="H363" s="177">
        <f>F363</f>
        <v>0</v>
      </c>
      <c r="I363" s="209">
        <f>F363-G363-H363</f>
        <v>0</v>
      </c>
      <c r="J363" s="178" t="str">
        <f>IF((F363)&lt;=(F362*5%),IF((((F363)=0)),("-"),("CORRECTO")),"ERROR")</f>
        <v>-</v>
      </c>
      <c r="K363" s="179" t="str">
        <f>J363</f>
        <v>-</v>
      </c>
      <c r="L363" s="207"/>
      <c r="M363" s="149"/>
      <c r="N363" s="149"/>
    </row>
    <row r="364" spans="1:14" ht="15.75" x14ac:dyDescent="0.2">
      <c r="A364" s="191" t="s">
        <v>101</v>
      </c>
      <c r="B364" s="194" t="s">
        <v>579</v>
      </c>
      <c r="C364" s="195">
        <f>C365</f>
        <v>0</v>
      </c>
      <c r="D364" s="195">
        <f>D365</f>
        <v>0</v>
      </c>
      <c r="E364" s="195">
        <f>E365</f>
        <v>0</v>
      </c>
      <c r="F364" s="195">
        <f t="shared" si="40"/>
        <v>0</v>
      </c>
      <c r="G364" s="195">
        <f>G365</f>
        <v>0</v>
      </c>
      <c r="H364" s="195">
        <f>H365</f>
        <v>0</v>
      </c>
      <c r="I364" s="209">
        <f>F364-G364-H364</f>
        <v>0</v>
      </c>
      <c r="L364" s="207"/>
      <c r="M364" s="149"/>
      <c r="N364" s="149"/>
    </row>
    <row r="365" spans="1:14" ht="15.75" x14ac:dyDescent="0.2">
      <c r="A365" s="196" t="s">
        <v>102</v>
      </c>
      <c r="B365" s="197" t="s">
        <v>580</v>
      </c>
      <c r="C365" s="198">
        <f>SUM(C366)</f>
        <v>0</v>
      </c>
      <c r="D365" s="198">
        <f>SUM(D366)</f>
        <v>0</v>
      </c>
      <c r="E365" s="198">
        <f>SUM(E366)</f>
        <v>0</v>
      </c>
      <c r="F365" s="198">
        <f t="shared" si="40"/>
        <v>0</v>
      </c>
      <c r="G365" s="198">
        <f>SUM(G366)</f>
        <v>0</v>
      </c>
      <c r="H365" s="198">
        <f>SUM(H366)</f>
        <v>0</v>
      </c>
      <c r="I365" s="209">
        <f>F365-G365-H365</f>
        <v>0</v>
      </c>
      <c r="L365" s="207"/>
      <c r="M365" s="149"/>
      <c r="N365" s="149"/>
    </row>
    <row r="366" spans="1:14" ht="15.75" x14ac:dyDescent="0.2">
      <c r="A366" s="173" t="s">
        <v>103</v>
      </c>
      <c r="B366" s="174" t="s">
        <v>580</v>
      </c>
      <c r="C366" s="175">
        <v>0</v>
      </c>
      <c r="D366" s="175">
        <v>0</v>
      </c>
      <c r="E366" s="175">
        <v>0</v>
      </c>
      <c r="F366" s="176">
        <f t="shared" si="40"/>
        <v>0</v>
      </c>
      <c r="G366" s="176">
        <v>0</v>
      </c>
      <c r="H366" s="177">
        <f>F366</f>
        <v>0</v>
      </c>
      <c r="I366" s="209">
        <f>F366-G366-H366</f>
        <v>0</v>
      </c>
      <c r="L366" s="207"/>
      <c r="M366" s="149"/>
      <c r="N366" s="149"/>
    </row>
    <row r="367" spans="1:14" ht="15.75" x14ac:dyDescent="0.2">
      <c r="A367" s="187"/>
      <c r="C367" s="181"/>
      <c r="D367" s="181"/>
      <c r="E367" s="181"/>
      <c r="F367" s="171"/>
      <c r="G367" s="171"/>
      <c r="H367" s="183"/>
      <c r="I367" s="203"/>
      <c r="L367" s="78"/>
      <c r="M367" s="149"/>
      <c r="N367" s="149"/>
    </row>
    <row r="368" spans="1:14" ht="15.75" x14ac:dyDescent="0.2">
      <c r="A368" s="187"/>
      <c r="C368" s="181"/>
      <c r="D368" s="181"/>
      <c r="E368" s="181"/>
      <c r="F368" s="171"/>
      <c r="G368" s="171"/>
      <c r="H368" s="183"/>
      <c r="I368" s="203"/>
      <c r="L368" s="78"/>
      <c r="N368" s="149"/>
    </row>
    <row r="369" spans="1:14" x14ac:dyDescent="0.2">
      <c r="N369" s="149"/>
    </row>
    <row r="370" spans="1:14" x14ac:dyDescent="0.2">
      <c r="A370" s="23"/>
      <c r="B370" s="23"/>
      <c r="C370" s="23"/>
      <c r="D370" s="23"/>
      <c r="E370" s="23"/>
      <c r="F370" s="23"/>
      <c r="G370" s="23"/>
      <c r="H370" s="23"/>
      <c r="I370" s="24"/>
      <c r="N370" s="149"/>
    </row>
    <row r="371" spans="1:14" x14ac:dyDescent="0.2">
      <c r="A371" s="23"/>
      <c r="B371" s="23"/>
      <c r="C371" s="23"/>
      <c r="D371" s="23"/>
      <c r="E371" s="23"/>
      <c r="F371" s="23"/>
      <c r="G371" s="23"/>
      <c r="H371" s="23"/>
      <c r="I371" s="24"/>
      <c r="N371" s="149"/>
    </row>
    <row r="372" spans="1:14" x14ac:dyDescent="0.2">
      <c r="A372" s="23"/>
      <c r="B372" s="23"/>
      <c r="C372" s="23"/>
      <c r="D372" s="23"/>
      <c r="E372" s="23"/>
      <c r="F372" s="23"/>
      <c r="G372" s="23"/>
      <c r="H372" s="23"/>
      <c r="I372" s="24"/>
      <c r="N372" s="149"/>
    </row>
    <row r="373" spans="1:14" x14ac:dyDescent="0.2">
      <c r="B373" s="13"/>
      <c r="C373" s="14"/>
      <c r="D373" s="15"/>
      <c r="E373" s="15"/>
      <c r="F373" s="15"/>
      <c r="G373" s="14"/>
      <c r="H373" s="14"/>
      <c r="N373" s="149"/>
    </row>
    <row r="374" spans="1:14" ht="18.75" x14ac:dyDescent="0.2">
      <c r="B374" s="204" t="s">
        <v>686</v>
      </c>
      <c r="C374" s="17"/>
      <c r="D374" s="210" t="s">
        <v>687</v>
      </c>
      <c r="E374" s="210"/>
      <c r="F374" s="210"/>
      <c r="G374" s="14"/>
      <c r="H374" s="14"/>
      <c r="N374" s="149"/>
    </row>
    <row r="375" spans="1:14" ht="18.75" customHeight="1" x14ac:dyDescent="0.2">
      <c r="B375" s="204" t="s">
        <v>346</v>
      </c>
      <c r="C375" s="17"/>
      <c r="D375" s="210" t="s">
        <v>688</v>
      </c>
      <c r="E375" s="210"/>
      <c r="F375" s="210"/>
      <c r="G375" s="14"/>
      <c r="H375" s="14"/>
      <c r="N375" s="149"/>
    </row>
    <row r="376" spans="1:14" x14ac:dyDescent="0.2">
      <c r="N376" s="149"/>
    </row>
    <row r="377" spans="1:14" x14ac:dyDescent="0.2">
      <c r="N377" s="149"/>
    </row>
    <row r="380" spans="1:14" x14ac:dyDescent="0.2">
      <c r="M380" s="149"/>
    </row>
  </sheetData>
  <autoFilter ref="A16:P366" xr:uid="{00000000-0009-0000-0000-000000000000}"/>
  <mergeCells count="11">
    <mergeCell ref="D375:F375"/>
    <mergeCell ref="A1:A3"/>
    <mergeCell ref="B1:F1"/>
    <mergeCell ref="B4:F5"/>
    <mergeCell ref="G4:H5"/>
    <mergeCell ref="B6:C6"/>
    <mergeCell ref="B10:C10"/>
    <mergeCell ref="B11:C11"/>
    <mergeCell ref="B12:C12"/>
    <mergeCell ref="B14:C14"/>
    <mergeCell ref="D374:F374"/>
  </mergeCells>
  <printOptions horizontalCentered="1"/>
  <pageMargins left="0.70866141732283505" right="0.70866141732283505" top="1.19488189" bottom="0.984251969" header="0.31496062992126" footer="0.31496062992126"/>
  <pageSetup scale="42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78"/>
  <sheetViews>
    <sheetView tabSelected="1" zoomScale="70" zoomScaleNormal="70" zoomScalePageLayoutView="55" workbookViewId="0">
      <selection activeCell="B35" sqref="B35"/>
    </sheetView>
  </sheetViews>
  <sheetFormatPr baseColWidth="10" defaultRowHeight="15" x14ac:dyDescent="0.2"/>
  <cols>
    <col min="1" max="1" width="22.5703125" style="12" customWidth="1"/>
    <col min="2" max="2" width="73.85546875" style="12" customWidth="1"/>
    <col min="3" max="3" width="18.7109375" style="12" customWidth="1"/>
    <col min="4" max="4" width="17.85546875" style="12" customWidth="1"/>
    <col min="5" max="5" width="18" style="12" customWidth="1"/>
    <col min="6" max="6" width="16.7109375" style="12" bestFit="1" customWidth="1"/>
    <col min="7" max="7" width="22" style="12" customWidth="1"/>
    <col min="8" max="8" width="18.140625" style="12" bestFit="1" customWidth="1"/>
    <col min="9" max="9" width="11.5703125" style="16" bestFit="1" customWidth="1"/>
    <col min="10" max="10" width="11.42578125" style="16" hidden="1" customWidth="1"/>
    <col min="11" max="11" width="0" style="16" hidden="1" customWidth="1"/>
    <col min="12" max="12" width="17.42578125" style="16" bestFit="1" customWidth="1"/>
    <col min="13" max="13" width="20.140625" style="16" customWidth="1"/>
    <col min="14" max="14" width="20.28515625" style="16" bestFit="1" customWidth="1"/>
    <col min="15" max="15" width="17.140625" style="16" bestFit="1" customWidth="1"/>
    <col min="16" max="16" width="15" style="16" bestFit="1" customWidth="1"/>
    <col min="17" max="16384" width="11.42578125" style="16"/>
  </cols>
  <sheetData>
    <row r="1" spans="1:16" s="20" customFormat="1" ht="20.100000000000001" customHeight="1" x14ac:dyDescent="0.2">
      <c r="A1" s="211"/>
      <c r="B1" s="212" t="s">
        <v>348</v>
      </c>
      <c r="C1" s="213"/>
      <c r="D1" s="213"/>
      <c r="E1" s="213"/>
      <c r="F1" s="214"/>
      <c r="G1" s="2" t="s">
        <v>109</v>
      </c>
      <c r="H1" s="3" t="s">
        <v>349</v>
      </c>
    </row>
    <row r="2" spans="1:16" s="20" customFormat="1" ht="20.100000000000001" customHeight="1" x14ac:dyDescent="0.2">
      <c r="A2" s="211"/>
      <c r="B2" s="4" t="s">
        <v>350</v>
      </c>
      <c r="C2" s="5"/>
      <c r="D2" s="5"/>
      <c r="E2" s="5"/>
      <c r="F2" s="6"/>
      <c r="G2" s="2" t="s">
        <v>351</v>
      </c>
      <c r="H2" s="7" t="s">
        <v>352</v>
      </c>
    </row>
    <row r="3" spans="1:16" s="20" customFormat="1" ht="20.100000000000001" customHeight="1" x14ac:dyDescent="0.2">
      <c r="A3" s="211"/>
      <c r="B3" s="4" t="s">
        <v>353</v>
      </c>
      <c r="C3" s="5"/>
      <c r="D3" s="5"/>
      <c r="E3" s="5"/>
      <c r="F3" s="5"/>
      <c r="G3" s="8" t="s">
        <v>354</v>
      </c>
      <c r="H3" s="9" t="s">
        <v>115</v>
      </c>
    </row>
    <row r="4" spans="1:16" s="20" customFormat="1" ht="28.5" customHeight="1" x14ac:dyDescent="0.2">
      <c r="A4" s="10" t="s">
        <v>355</v>
      </c>
      <c r="B4" s="215" t="s">
        <v>356</v>
      </c>
      <c r="C4" s="216"/>
      <c r="D4" s="216"/>
      <c r="E4" s="216"/>
      <c r="F4" s="217"/>
      <c r="G4" s="221" t="s">
        <v>357</v>
      </c>
      <c r="H4" s="222"/>
    </row>
    <row r="5" spans="1:16" s="20" customFormat="1" ht="12" customHeight="1" x14ac:dyDescent="0.2">
      <c r="A5" s="11" t="s">
        <v>358</v>
      </c>
      <c r="B5" s="218"/>
      <c r="C5" s="219"/>
      <c r="D5" s="219"/>
      <c r="E5" s="219"/>
      <c r="F5" s="220"/>
      <c r="G5" s="223"/>
      <c r="H5" s="224"/>
    </row>
    <row r="6" spans="1:16" ht="15.75" x14ac:dyDescent="0.2">
      <c r="A6" s="180" t="s">
        <v>359</v>
      </c>
      <c r="B6" s="225" t="s">
        <v>356</v>
      </c>
      <c r="C6" s="225"/>
      <c r="D6" s="181"/>
      <c r="E6" s="181"/>
      <c r="F6" s="171"/>
      <c r="G6" s="181" t="s">
        <v>360</v>
      </c>
      <c r="H6" s="181"/>
      <c r="M6" s="18"/>
      <c r="N6" s="18" t="s">
        <v>690</v>
      </c>
      <c r="O6" s="18" t="s">
        <v>691</v>
      </c>
      <c r="P6" s="18"/>
    </row>
    <row r="7" spans="1:16" ht="15.75" x14ac:dyDescent="0.2">
      <c r="A7" s="180" t="s">
        <v>361</v>
      </c>
      <c r="B7" s="12" t="s">
        <v>108</v>
      </c>
      <c r="C7" s="182"/>
      <c r="D7" s="181"/>
      <c r="E7" s="181"/>
      <c r="F7" s="171"/>
      <c r="G7" s="181"/>
      <c r="H7" s="181"/>
      <c r="M7" s="183" t="s">
        <v>368</v>
      </c>
      <c r="N7" s="147">
        <f>+C18+C305</f>
        <v>342471097</v>
      </c>
      <c r="O7" s="147">
        <f>+C169+C207+C225</f>
        <v>342471097</v>
      </c>
      <c r="P7" s="148">
        <f>+N7-O7</f>
        <v>0</v>
      </c>
    </row>
    <row r="8" spans="1:16" ht="15.75" x14ac:dyDescent="0.2">
      <c r="A8" s="180" t="s">
        <v>362</v>
      </c>
      <c r="B8" s="12" t="s">
        <v>583</v>
      </c>
      <c r="C8" s="184"/>
      <c r="D8" s="181"/>
      <c r="E8" s="181"/>
      <c r="F8" s="171"/>
      <c r="G8" s="181"/>
      <c r="H8" s="181"/>
      <c r="M8" s="185" t="s">
        <v>371</v>
      </c>
      <c r="N8" s="147">
        <f>+F18+F305</f>
        <v>343049142</v>
      </c>
      <c r="O8" s="147">
        <f>+F169+F207+F225</f>
        <v>343049142</v>
      </c>
      <c r="P8" s="148">
        <f>+N8-O8</f>
        <v>0</v>
      </c>
    </row>
    <row r="9" spans="1:16" ht="15.75" x14ac:dyDescent="0.2">
      <c r="A9" s="180" t="s">
        <v>363</v>
      </c>
      <c r="B9" s="21" t="s">
        <v>685</v>
      </c>
      <c r="C9" s="186"/>
      <c r="D9" s="181"/>
      <c r="E9" s="181"/>
      <c r="F9" s="171"/>
      <c r="G9" s="181"/>
      <c r="H9" s="181"/>
    </row>
    <row r="10" spans="1:16" ht="15.75" x14ac:dyDescent="0.2">
      <c r="A10" s="180" t="s">
        <v>178</v>
      </c>
      <c r="B10" s="226">
        <v>117676000</v>
      </c>
      <c r="C10" s="226"/>
      <c r="D10" s="181"/>
      <c r="E10" s="181"/>
      <c r="F10" s="171"/>
      <c r="G10" s="181"/>
      <c r="H10" s="181"/>
    </row>
    <row r="11" spans="1:16" ht="15.75" x14ac:dyDescent="0.2">
      <c r="A11" s="180" t="s">
        <v>168</v>
      </c>
      <c r="B11" s="227">
        <f>+'CGN2005.001 2022'!B11:C11</f>
        <v>108</v>
      </c>
      <c r="C11" s="227"/>
      <c r="D11" s="181"/>
      <c r="E11" s="181"/>
      <c r="F11" s="171"/>
      <c r="G11" s="181"/>
      <c r="H11" s="181"/>
    </row>
    <row r="12" spans="1:16" ht="15.75" x14ac:dyDescent="0.2">
      <c r="A12" s="180" t="s">
        <v>364</v>
      </c>
      <c r="B12" s="226">
        <v>2023</v>
      </c>
      <c r="C12" s="226"/>
      <c r="D12" s="181"/>
      <c r="E12" s="181"/>
      <c r="F12" s="171"/>
      <c r="G12" s="181"/>
      <c r="H12" s="181"/>
    </row>
    <row r="13" spans="1:16" ht="15.75" x14ac:dyDescent="0.2">
      <c r="A13" s="180" t="s">
        <v>365</v>
      </c>
      <c r="B13" s="208">
        <f>+'CGN2005.001 2022'!B13+365</f>
        <v>45169</v>
      </c>
      <c r="C13" s="182"/>
      <c r="D13" s="181"/>
      <c r="E13" s="181"/>
      <c r="F13" s="171"/>
      <c r="G13" s="181"/>
      <c r="H13" s="181"/>
    </row>
    <row r="14" spans="1:16" ht="15.75" x14ac:dyDescent="0.2">
      <c r="A14" s="180" t="s">
        <v>347</v>
      </c>
      <c r="B14" s="228" t="s">
        <v>767</v>
      </c>
      <c r="C14" s="228"/>
      <c r="D14" s="181"/>
      <c r="E14" s="181"/>
      <c r="F14" s="171"/>
      <c r="G14" s="181"/>
      <c r="H14" s="181"/>
    </row>
    <row r="15" spans="1:16" ht="15.75" x14ac:dyDescent="0.2">
      <c r="C15" s="14"/>
      <c r="D15" s="205"/>
      <c r="E15" s="205">
        <f>+D16-E16</f>
        <v>0</v>
      </c>
      <c r="F15" s="205"/>
      <c r="G15" s="181"/>
      <c r="H15" s="181"/>
    </row>
    <row r="16" spans="1:16" ht="15.75" x14ac:dyDescent="0.2">
      <c r="A16" s="187"/>
      <c r="C16" s="205">
        <f>SUM(C18-C169-C207-C225+C305)</f>
        <v>0</v>
      </c>
      <c r="D16" s="206">
        <f>SUM(D18:D368)</f>
        <v>117913452</v>
      </c>
      <c r="E16" s="206">
        <f>SUM(E18:E368)</f>
        <v>117913452</v>
      </c>
      <c r="F16" s="205">
        <f>SUM(F18-F169-F207-F225+F305)</f>
        <v>0</v>
      </c>
      <c r="G16" s="181" t="s">
        <v>692</v>
      </c>
      <c r="H16" s="181"/>
    </row>
    <row r="17" spans="1:14" ht="31.5" x14ac:dyDescent="0.2">
      <c r="A17" s="188" t="s">
        <v>366</v>
      </c>
      <c r="B17" s="189" t="s">
        <v>367</v>
      </c>
      <c r="C17" s="190" t="s">
        <v>368</v>
      </c>
      <c r="D17" s="190" t="s">
        <v>369</v>
      </c>
      <c r="E17" s="190" t="s">
        <v>370</v>
      </c>
      <c r="F17" s="190" t="s">
        <v>371</v>
      </c>
      <c r="G17" s="190" t="s">
        <v>372</v>
      </c>
      <c r="H17" s="190" t="s">
        <v>373</v>
      </c>
      <c r="I17" s="190" t="s">
        <v>374</v>
      </c>
    </row>
    <row r="18" spans="1:14" ht="15.75" x14ac:dyDescent="0.2">
      <c r="A18" s="191">
        <v>1</v>
      </c>
      <c r="B18" s="192" t="s">
        <v>375</v>
      </c>
      <c r="C18" s="193">
        <f>C19+C26+C35+C150</f>
        <v>278343314</v>
      </c>
      <c r="D18" s="193">
        <f>D19+D26+D35+D150</f>
        <v>1632101</v>
      </c>
      <c r="E18" s="193">
        <f>E19+E26+E35+E150</f>
        <v>17172638</v>
      </c>
      <c r="F18" s="193">
        <f t="shared" ref="F18:F35" si="0">C18+D18-E18</f>
        <v>262802777</v>
      </c>
      <c r="G18" s="193">
        <f>G19+G26+G35+G150</f>
        <v>68130316</v>
      </c>
      <c r="H18" s="193">
        <f>H19+H26+H35+H150</f>
        <v>194672461</v>
      </c>
      <c r="I18" s="209">
        <f t="shared" ref="I18:I34" si="1">F18-G18-H18</f>
        <v>0</v>
      </c>
      <c r="L18" s="149"/>
      <c r="M18" s="149"/>
      <c r="N18" s="149"/>
    </row>
    <row r="19" spans="1:14" ht="15.75" x14ac:dyDescent="0.2">
      <c r="A19" s="191" t="s">
        <v>188</v>
      </c>
      <c r="B19" s="194" t="s">
        <v>113</v>
      </c>
      <c r="C19" s="195">
        <f>C20+C22+C25</f>
        <v>79755951</v>
      </c>
      <c r="D19" s="195">
        <f>D20+D22+D25</f>
        <v>1530056</v>
      </c>
      <c r="E19" s="195">
        <f>E20+E22+E25</f>
        <v>13155691</v>
      </c>
      <c r="F19" s="195">
        <f t="shared" si="0"/>
        <v>68130316</v>
      </c>
      <c r="G19" s="195">
        <f>G20+G22+G25</f>
        <v>68130316</v>
      </c>
      <c r="H19" s="195">
        <f>H20+H22+H25</f>
        <v>0</v>
      </c>
      <c r="I19" s="209">
        <f t="shared" si="1"/>
        <v>0</v>
      </c>
      <c r="L19" s="149"/>
      <c r="M19" s="149"/>
      <c r="N19" s="149"/>
    </row>
    <row r="20" spans="1:14" ht="15.75" x14ac:dyDescent="0.2">
      <c r="A20" s="196" t="s">
        <v>189</v>
      </c>
      <c r="B20" s="197" t="s">
        <v>114</v>
      </c>
      <c r="C20" s="198">
        <f>SUM(C21:C21)</f>
        <v>0</v>
      </c>
      <c r="D20" s="198">
        <f>SUM(D21:D21)</f>
        <v>0</v>
      </c>
      <c r="E20" s="198">
        <f>SUM(E21:E21)</f>
        <v>0</v>
      </c>
      <c r="F20" s="198">
        <f t="shared" si="0"/>
        <v>0</v>
      </c>
      <c r="G20" s="198">
        <f>SUM(G21:G21)</f>
        <v>0</v>
      </c>
      <c r="H20" s="198">
        <f>SUM(H21:H21)</f>
        <v>0</v>
      </c>
      <c r="I20" s="209">
        <f t="shared" si="1"/>
        <v>0</v>
      </c>
      <c r="L20" s="149"/>
      <c r="M20" s="149"/>
      <c r="N20" s="149"/>
    </row>
    <row r="21" spans="1:14" ht="15.75" x14ac:dyDescent="0.2">
      <c r="A21" s="173" t="s">
        <v>190</v>
      </c>
      <c r="B21" s="174" t="s">
        <v>376</v>
      </c>
      <c r="C21" s="175">
        <v>0</v>
      </c>
      <c r="D21" s="175">
        <v>0</v>
      </c>
      <c r="E21" s="175">
        <v>0</v>
      </c>
      <c r="F21" s="176">
        <f t="shared" si="0"/>
        <v>0</v>
      </c>
      <c r="G21" s="176">
        <f>F21</f>
        <v>0</v>
      </c>
      <c r="H21" s="177">
        <v>0</v>
      </c>
      <c r="I21" s="209">
        <f t="shared" si="1"/>
        <v>0</v>
      </c>
      <c r="L21" s="149"/>
      <c r="M21" s="149"/>
      <c r="N21" s="149"/>
    </row>
    <row r="22" spans="1:14" ht="15.75" x14ac:dyDescent="0.2">
      <c r="A22" s="196" t="s">
        <v>191</v>
      </c>
      <c r="B22" s="197" t="s">
        <v>377</v>
      </c>
      <c r="C22" s="198">
        <f>SUM(C23:C24)</f>
        <v>79755951</v>
      </c>
      <c r="D22" s="198">
        <f>SUM(D23:D24)</f>
        <v>1530056</v>
      </c>
      <c r="E22" s="198">
        <f>SUM(E23:E24)</f>
        <v>13155691</v>
      </c>
      <c r="F22" s="198">
        <f>C22+D22-E22</f>
        <v>68130316</v>
      </c>
      <c r="G22" s="198">
        <f>SUM(G23:G24)</f>
        <v>68130316</v>
      </c>
      <c r="H22" s="198">
        <f>SUM(H23:H24)</f>
        <v>0</v>
      </c>
      <c r="I22" s="209">
        <f t="shared" si="1"/>
        <v>0</v>
      </c>
      <c r="L22" s="149"/>
      <c r="M22" s="149"/>
      <c r="N22" s="149"/>
    </row>
    <row r="23" spans="1:14" ht="15.75" x14ac:dyDescent="0.2">
      <c r="A23" s="173" t="s">
        <v>193</v>
      </c>
      <c r="B23" s="174" t="s">
        <v>194</v>
      </c>
      <c r="C23" s="175">
        <v>116</v>
      </c>
      <c r="D23" s="175">
        <v>0</v>
      </c>
      <c r="E23" s="175">
        <v>0</v>
      </c>
      <c r="F23" s="176">
        <f>C23+D23-E23</f>
        <v>116</v>
      </c>
      <c r="G23" s="177">
        <f>F23</f>
        <v>116</v>
      </c>
      <c r="H23" s="177">
        <v>0</v>
      </c>
      <c r="I23" s="209">
        <f t="shared" si="1"/>
        <v>0</v>
      </c>
      <c r="L23" s="149"/>
      <c r="M23" s="149"/>
      <c r="N23" s="149"/>
    </row>
    <row r="24" spans="1:14" ht="15.75" x14ac:dyDescent="0.2">
      <c r="A24" s="173" t="s">
        <v>195</v>
      </c>
      <c r="B24" s="174" t="s">
        <v>196</v>
      </c>
      <c r="C24" s="175">
        <v>79755835</v>
      </c>
      <c r="D24" s="175">
        <v>1530056</v>
      </c>
      <c r="E24" s="175">
        <v>13155691</v>
      </c>
      <c r="F24" s="176">
        <f>C24+D24-E24</f>
        <v>68130200</v>
      </c>
      <c r="G24" s="177">
        <f>F24</f>
        <v>68130200</v>
      </c>
      <c r="H24" s="177">
        <v>0</v>
      </c>
      <c r="I24" s="209">
        <f t="shared" si="1"/>
        <v>0</v>
      </c>
      <c r="L24" s="149"/>
      <c r="M24" s="149"/>
      <c r="N24" s="149"/>
    </row>
    <row r="25" spans="1:14" ht="15.75" x14ac:dyDescent="0.2">
      <c r="A25" s="196" t="s">
        <v>590</v>
      </c>
      <c r="B25" s="197" t="s">
        <v>591</v>
      </c>
      <c r="C25" s="198">
        <v>0</v>
      </c>
      <c r="D25" s="198">
        <v>0</v>
      </c>
      <c r="E25" s="198">
        <v>0</v>
      </c>
      <c r="F25" s="198">
        <f t="shared" si="0"/>
        <v>0</v>
      </c>
      <c r="G25" s="198">
        <v>0</v>
      </c>
      <c r="H25" s="198">
        <v>0</v>
      </c>
      <c r="I25" s="209">
        <f t="shared" si="1"/>
        <v>0</v>
      </c>
      <c r="L25" s="149"/>
      <c r="M25" s="149"/>
      <c r="N25" s="149"/>
    </row>
    <row r="26" spans="1:14" ht="15.75" x14ac:dyDescent="0.2">
      <c r="A26" s="191" t="s">
        <v>378</v>
      </c>
      <c r="B26" s="194" t="s">
        <v>592</v>
      </c>
      <c r="C26" s="195">
        <f>C27+C29+C32</f>
        <v>0</v>
      </c>
      <c r="D26" s="195">
        <f>D27+D29+D32</f>
        <v>102045</v>
      </c>
      <c r="E26" s="195">
        <f>E27+E29+E32</f>
        <v>102045</v>
      </c>
      <c r="F26" s="195">
        <f t="shared" si="0"/>
        <v>0</v>
      </c>
      <c r="G26" s="195">
        <f>G27+G29+G32</f>
        <v>0</v>
      </c>
      <c r="H26" s="195">
        <f>H27+H29+H32</f>
        <v>0</v>
      </c>
      <c r="I26" s="209">
        <f t="shared" si="1"/>
        <v>0</v>
      </c>
      <c r="L26" s="149"/>
      <c r="M26" s="149"/>
      <c r="N26" s="149"/>
    </row>
    <row r="27" spans="1:14" ht="15.75" x14ac:dyDescent="0.2">
      <c r="A27" s="196" t="s">
        <v>593</v>
      </c>
      <c r="B27" s="197" t="s">
        <v>389</v>
      </c>
      <c r="C27" s="198">
        <f>SUM(C28:C28)</f>
        <v>0</v>
      </c>
      <c r="D27" s="198">
        <f>SUM(D28:D28)</f>
        <v>0</v>
      </c>
      <c r="E27" s="198">
        <f>SUM(E28:E28)</f>
        <v>0</v>
      </c>
      <c r="F27" s="198">
        <f t="shared" si="0"/>
        <v>0</v>
      </c>
      <c r="G27" s="198">
        <f>SUM(G28:G28)</f>
        <v>0</v>
      </c>
      <c r="H27" s="198">
        <f>SUM(H28:H28)</f>
        <v>0</v>
      </c>
      <c r="I27" s="209">
        <f t="shared" si="1"/>
        <v>0</v>
      </c>
      <c r="L27" s="149"/>
      <c r="M27" s="149"/>
      <c r="N27" s="149"/>
    </row>
    <row r="28" spans="1:14" ht="15.75" x14ac:dyDescent="0.2">
      <c r="A28" s="199" t="s">
        <v>594</v>
      </c>
      <c r="B28" s="200" t="s">
        <v>390</v>
      </c>
      <c r="C28" s="175">
        <v>0</v>
      </c>
      <c r="D28" s="175">
        <v>0</v>
      </c>
      <c r="E28" s="175">
        <v>0</v>
      </c>
      <c r="F28" s="176">
        <f>C28+D28-E28</f>
        <v>0</v>
      </c>
      <c r="G28" s="177">
        <v>0</v>
      </c>
      <c r="H28" s="177">
        <f>F28</f>
        <v>0</v>
      </c>
      <c r="I28" s="209">
        <f t="shared" si="1"/>
        <v>0</v>
      </c>
      <c r="L28" s="149"/>
      <c r="M28" s="149"/>
      <c r="N28" s="149"/>
    </row>
    <row r="29" spans="1:14" ht="15.75" x14ac:dyDescent="0.2">
      <c r="A29" s="196" t="s">
        <v>595</v>
      </c>
      <c r="B29" s="197" t="s">
        <v>392</v>
      </c>
      <c r="C29" s="198">
        <f>SUM(C30:C31)</f>
        <v>0</v>
      </c>
      <c r="D29" s="198">
        <f>SUM(D30:D31)</f>
        <v>0</v>
      </c>
      <c r="E29" s="198">
        <f>SUM(E30:E31)</f>
        <v>0</v>
      </c>
      <c r="F29" s="198">
        <f t="shared" si="0"/>
        <v>0</v>
      </c>
      <c r="G29" s="198">
        <f>SUM(G31)</f>
        <v>0</v>
      </c>
      <c r="H29" s="198">
        <f>SUM(H31)</f>
        <v>0</v>
      </c>
      <c r="I29" s="209">
        <f t="shared" si="1"/>
        <v>0</v>
      </c>
      <c r="L29" s="149"/>
      <c r="M29" s="149"/>
      <c r="N29" s="149"/>
    </row>
    <row r="30" spans="1:14" ht="15.75" x14ac:dyDescent="0.2">
      <c r="A30" s="199" t="s">
        <v>597</v>
      </c>
      <c r="B30" s="200" t="s">
        <v>596</v>
      </c>
      <c r="C30" s="175">
        <v>0</v>
      </c>
      <c r="D30" s="175">
        <v>0</v>
      </c>
      <c r="E30" s="175">
        <v>0</v>
      </c>
      <c r="F30" s="176">
        <f t="shared" ref="F30" si="2">C30+D30-E30</f>
        <v>0</v>
      </c>
      <c r="G30" s="177">
        <v>0</v>
      </c>
      <c r="H30" s="177">
        <f>F30</f>
        <v>0</v>
      </c>
      <c r="I30" s="209">
        <f t="shared" ref="I30" si="3">F30-G30-H30</f>
        <v>0</v>
      </c>
      <c r="L30" s="149"/>
      <c r="M30" s="149"/>
      <c r="N30" s="149"/>
    </row>
    <row r="31" spans="1:14" ht="15.75" x14ac:dyDescent="0.2">
      <c r="A31" s="199" t="s">
        <v>760</v>
      </c>
      <c r="B31" s="200" t="s">
        <v>761</v>
      </c>
      <c r="C31" s="175">
        <v>0</v>
      </c>
      <c r="D31" s="175">
        <v>0</v>
      </c>
      <c r="E31" s="175">
        <v>0</v>
      </c>
      <c r="F31" s="176">
        <f t="shared" si="0"/>
        <v>0</v>
      </c>
      <c r="G31" s="177">
        <v>0</v>
      </c>
      <c r="H31" s="177">
        <f>F31</f>
        <v>0</v>
      </c>
      <c r="I31" s="209">
        <f t="shared" si="1"/>
        <v>0</v>
      </c>
      <c r="L31" s="149"/>
      <c r="M31" s="149"/>
      <c r="N31" s="149"/>
    </row>
    <row r="32" spans="1:14" ht="15.75" x14ac:dyDescent="0.2">
      <c r="A32" s="196" t="s">
        <v>598</v>
      </c>
      <c r="B32" s="197" t="s">
        <v>599</v>
      </c>
      <c r="C32" s="198">
        <f>SUM(C33:C34)</f>
        <v>0</v>
      </c>
      <c r="D32" s="198">
        <f>SUM(D33:D34)</f>
        <v>102045</v>
      </c>
      <c r="E32" s="198">
        <f>SUM(E33:E34)</f>
        <v>102045</v>
      </c>
      <c r="F32" s="198">
        <f>C32+D32-E32</f>
        <v>0</v>
      </c>
      <c r="G32" s="198">
        <f>SUM(G33:G34)</f>
        <v>0</v>
      </c>
      <c r="H32" s="198">
        <f>SUM(H33:H34)</f>
        <v>0</v>
      </c>
      <c r="I32" s="209">
        <f t="shared" si="1"/>
        <v>0</v>
      </c>
      <c r="L32" s="149"/>
      <c r="M32" s="149"/>
      <c r="N32" s="149"/>
    </row>
    <row r="33" spans="1:14" ht="15.75" x14ac:dyDescent="0.2">
      <c r="A33" s="199" t="s">
        <v>600</v>
      </c>
      <c r="B33" s="200" t="s">
        <v>566</v>
      </c>
      <c r="C33" s="175">
        <v>0</v>
      </c>
      <c r="D33" s="175">
        <v>102045</v>
      </c>
      <c r="E33" s="175">
        <v>102045</v>
      </c>
      <c r="F33" s="176">
        <f>C33+D33-E33</f>
        <v>0</v>
      </c>
      <c r="G33" s="177">
        <v>0</v>
      </c>
      <c r="H33" s="177">
        <f>F33</f>
        <v>0</v>
      </c>
      <c r="I33" s="209">
        <f t="shared" si="1"/>
        <v>0</v>
      </c>
      <c r="L33" s="149"/>
      <c r="M33" s="149"/>
      <c r="N33" s="149"/>
    </row>
    <row r="34" spans="1:14" ht="15.75" x14ac:dyDescent="0.2">
      <c r="A34" s="199" t="s">
        <v>611</v>
      </c>
      <c r="B34" s="200" t="s">
        <v>612</v>
      </c>
      <c r="C34" s="175">
        <v>0</v>
      </c>
      <c r="D34" s="175">
        <v>0</v>
      </c>
      <c r="E34" s="175">
        <v>0</v>
      </c>
      <c r="F34" s="176">
        <f>C34+D34-E34</f>
        <v>0</v>
      </c>
      <c r="G34" s="177">
        <v>0</v>
      </c>
      <c r="H34" s="177">
        <f>F34</f>
        <v>0</v>
      </c>
      <c r="I34" s="209">
        <f t="shared" si="1"/>
        <v>0</v>
      </c>
      <c r="L34" s="149"/>
      <c r="M34" s="149"/>
      <c r="N34" s="149"/>
    </row>
    <row r="35" spans="1:14" ht="15.75" x14ac:dyDescent="0.2">
      <c r="A35" s="191" t="s">
        <v>201</v>
      </c>
      <c r="B35" s="194" t="s">
        <v>119</v>
      </c>
      <c r="C35" s="195">
        <f>C36+C39+C41+C44+C53+C62+C73+C82+C91+C101+C108+C112+C117+C121+C133+C143+C129</f>
        <v>196151363</v>
      </c>
      <c r="D35" s="195">
        <f>D36+D39+D41+D44+D53+D62+D73+D82+D91+D101+D108+D112+D117+D121+D133+D143+D129</f>
        <v>0</v>
      </c>
      <c r="E35" s="195">
        <f>E36+E39+E41+E44+E53+E62+E73+E82+E91+E101+E108+E112+E117+E121+E133+E143+E129</f>
        <v>3914902</v>
      </c>
      <c r="F35" s="195">
        <f t="shared" si="0"/>
        <v>192236461</v>
      </c>
      <c r="G35" s="195">
        <f>G36+G39+G41+G44+G53+G62+G73+G82+G91+G101+G108+G112+G117+G121+G133+G143+G129</f>
        <v>0</v>
      </c>
      <c r="H35" s="195">
        <f>H36+H39+H41+H44+H53+H62+H73+H82+H91+H101+H108+H112+H117+H121+H133+H143+H129</f>
        <v>192236461</v>
      </c>
      <c r="I35" s="209">
        <f t="shared" ref="I35:I88" si="4">F35-G35-H35</f>
        <v>0</v>
      </c>
      <c r="L35" s="149"/>
      <c r="M35" s="149"/>
      <c r="N35" s="149"/>
    </row>
    <row r="36" spans="1:14" ht="15.75" x14ac:dyDescent="0.2">
      <c r="A36" s="196" t="s">
        <v>202</v>
      </c>
      <c r="B36" s="197" t="s">
        <v>120</v>
      </c>
      <c r="C36" s="198">
        <f>SUM(C37:C38)</f>
        <v>0</v>
      </c>
      <c r="D36" s="198">
        <f>SUM(D37:D38)</f>
        <v>0</v>
      </c>
      <c r="E36" s="198">
        <f>SUM(E37:E38)</f>
        <v>0</v>
      </c>
      <c r="F36" s="198">
        <f t="shared" ref="F36:F92" si="5">C36+D36-E36</f>
        <v>0</v>
      </c>
      <c r="G36" s="198">
        <f>SUM(G37:G38)</f>
        <v>0</v>
      </c>
      <c r="H36" s="198">
        <f>SUM(H37:H38)</f>
        <v>0</v>
      </c>
      <c r="I36" s="209">
        <f t="shared" si="4"/>
        <v>0</v>
      </c>
      <c r="L36" s="149"/>
      <c r="M36" s="149"/>
      <c r="N36" s="149"/>
    </row>
    <row r="37" spans="1:14" ht="15.75" x14ac:dyDescent="0.2">
      <c r="A37" s="173" t="s">
        <v>203</v>
      </c>
      <c r="B37" s="174" t="s">
        <v>121</v>
      </c>
      <c r="C37" s="175">
        <v>0</v>
      </c>
      <c r="D37" s="175">
        <v>0</v>
      </c>
      <c r="E37" s="175">
        <v>0</v>
      </c>
      <c r="F37" s="176">
        <f t="shared" si="5"/>
        <v>0</v>
      </c>
      <c r="G37" s="177">
        <v>0</v>
      </c>
      <c r="H37" s="177">
        <f>F37</f>
        <v>0</v>
      </c>
      <c r="I37" s="209">
        <f t="shared" si="4"/>
        <v>0</v>
      </c>
      <c r="L37" s="149"/>
      <c r="M37" s="149"/>
      <c r="N37" s="149"/>
    </row>
    <row r="38" spans="1:14" ht="15.75" x14ac:dyDescent="0.2">
      <c r="A38" s="173" t="s">
        <v>204</v>
      </c>
      <c r="B38" s="174" t="s">
        <v>122</v>
      </c>
      <c r="C38" s="175">
        <v>0</v>
      </c>
      <c r="D38" s="175">
        <v>0</v>
      </c>
      <c r="E38" s="175">
        <v>0</v>
      </c>
      <c r="F38" s="176">
        <f t="shared" si="5"/>
        <v>0</v>
      </c>
      <c r="G38" s="177">
        <v>0</v>
      </c>
      <c r="H38" s="177">
        <f>F38</f>
        <v>0</v>
      </c>
      <c r="I38" s="209">
        <f t="shared" si="4"/>
        <v>0</v>
      </c>
      <c r="L38" s="149"/>
      <c r="M38" s="149"/>
      <c r="N38" s="149"/>
    </row>
    <row r="39" spans="1:14" ht="15.75" x14ac:dyDescent="0.2">
      <c r="A39" s="196" t="s">
        <v>205</v>
      </c>
      <c r="B39" s="197" t="s">
        <v>123</v>
      </c>
      <c r="C39" s="198">
        <f>SUM(C40)</f>
        <v>0</v>
      </c>
      <c r="D39" s="198">
        <f>SUM(D40)</f>
        <v>0</v>
      </c>
      <c r="E39" s="198">
        <f>SUM(E40)</f>
        <v>0</v>
      </c>
      <c r="F39" s="198">
        <f t="shared" si="5"/>
        <v>0</v>
      </c>
      <c r="G39" s="198">
        <f>SUM(G40:G41)</f>
        <v>0</v>
      </c>
      <c r="H39" s="198">
        <f>SUM(H40:H41)</f>
        <v>0</v>
      </c>
      <c r="I39" s="209">
        <f t="shared" si="4"/>
        <v>0</v>
      </c>
      <c r="L39" s="149"/>
      <c r="M39" s="149"/>
      <c r="N39" s="149"/>
    </row>
    <row r="40" spans="1:14" ht="15.75" x14ac:dyDescent="0.2">
      <c r="A40" s="173" t="s">
        <v>206</v>
      </c>
      <c r="B40" s="174" t="s">
        <v>207</v>
      </c>
      <c r="C40" s="22">
        <v>0</v>
      </c>
      <c r="D40" s="22">
        <v>0</v>
      </c>
      <c r="E40" s="22">
        <v>0</v>
      </c>
      <c r="F40" s="176">
        <f t="shared" si="5"/>
        <v>0</v>
      </c>
      <c r="G40" s="22">
        <v>0</v>
      </c>
      <c r="H40" s="177">
        <f>F40</f>
        <v>0</v>
      </c>
      <c r="I40" s="209">
        <f t="shared" si="4"/>
        <v>0</v>
      </c>
      <c r="L40" s="149"/>
      <c r="M40" s="149"/>
      <c r="N40" s="149"/>
    </row>
    <row r="41" spans="1:14" ht="15.75" x14ac:dyDescent="0.2">
      <c r="A41" s="196" t="s">
        <v>208</v>
      </c>
      <c r="B41" s="197" t="s">
        <v>124</v>
      </c>
      <c r="C41" s="198">
        <f>SUM(C42:C43)</f>
        <v>0</v>
      </c>
      <c r="D41" s="198">
        <f>SUM(D42:D43)</f>
        <v>0</v>
      </c>
      <c r="E41" s="198">
        <f>SUM(E42:E43)</f>
        <v>0</v>
      </c>
      <c r="F41" s="198">
        <f t="shared" si="5"/>
        <v>0</v>
      </c>
      <c r="G41" s="198">
        <f>SUM(G42:G43)</f>
        <v>0</v>
      </c>
      <c r="H41" s="198">
        <f>SUM(H42:H43)</f>
        <v>0</v>
      </c>
      <c r="I41" s="209">
        <f t="shared" si="4"/>
        <v>0</v>
      </c>
      <c r="L41" s="149"/>
      <c r="M41" s="149"/>
      <c r="N41" s="149"/>
    </row>
    <row r="42" spans="1:14" ht="15.75" x14ac:dyDescent="0.2">
      <c r="A42" s="173" t="s">
        <v>209</v>
      </c>
      <c r="B42" s="174" t="s">
        <v>125</v>
      </c>
      <c r="C42" s="22">
        <v>0</v>
      </c>
      <c r="D42" s="22">
        <v>0</v>
      </c>
      <c r="E42" s="22">
        <v>0</v>
      </c>
      <c r="F42" s="176">
        <f t="shared" si="5"/>
        <v>0</v>
      </c>
      <c r="G42" s="22">
        <v>0</v>
      </c>
      <c r="H42" s="177">
        <f>F42</f>
        <v>0</v>
      </c>
      <c r="I42" s="209">
        <f t="shared" si="4"/>
        <v>0</v>
      </c>
      <c r="L42" s="149"/>
      <c r="M42" s="149"/>
      <c r="N42" s="149"/>
    </row>
    <row r="43" spans="1:14" ht="15.75" x14ac:dyDescent="0.2">
      <c r="A43" s="173" t="s">
        <v>211</v>
      </c>
      <c r="B43" s="174" t="s">
        <v>212</v>
      </c>
      <c r="C43" s="175">
        <v>0</v>
      </c>
      <c r="D43" s="175">
        <v>0</v>
      </c>
      <c r="E43" s="175">
        <v>0</v>
      </c>
      <c r="F43" s="176">
        <f t="shared" si="5"/>
        <v>0</v>
      </c>
      <c r="G43" s="177">
        <v>0</v>
      </c>
      <c r="H43" s="177">
        <f>F43</f>
        <v>0</v>
      </c>
      <c r="I43" s="209">
        <f t="shared" si="4"/>
        <v>0</v>
      </c>
      <c r="L43" s="149"/>
      <c r="M43" s="149"/>
      <c r="N43" s="149"/>
    </row>
    <row r="44" spans="1:14" ht="15.75" x14ac:dyDescent="0.2">
      <c r="A44" s="196" t="s">
        <v>213</v>
      </c>
      <c r="B44" s="197" t="s">
        <v>214</v>
      </c>
      <c r="C44" s="198">
        <f>SUM(C45:C52)</f>
        <v>0</v>
      </c>
      <c r="D44" s="198">
        <f>SUM(D45:D52)</f>
        <v>0</v>
      </c>
      <c r="E44" s="198">
        <f>SUM(E45:E52)</f>
        <v>0</v>
      </c>
      <c r="F44" s="198">
        <f t="shared" si="5"/>
        <v>0</v>
      </c>
      <c r="G44" s="198">
        <f>SUM(G45:G58)</f>
        <v>0</v>
      </c>
      <c r="H44" s="198">
        <f>SUM(H45:H52)</f>
        <v>0</v>
      </c>
      <c r="I44" s="209">
        <f t="shared" si="4"/>
        <v>0</v>
      </c>
      <c r="L44" s="149"/>
      <c r="M44" s="149"/>
      <c r="N44" s="149"/>
    </row>
    <row r="45" spans="1:14" ht="15.75" x14ac:dyDescent="0.2">
      <c r="A45" s="173" t="s">
        <v>215</v>
      </c>
      <c r="B45" s="174" t="s">
        <v>210</v>
      </c>
      <c r="C45" s="175">
        <v>0</v>
      </c>
      <c r="D45" s="175">
        <v>0</v>
      </c>
      <c r="E45" s="175">
        <v>0</v>
      </c>
      <c r="F45" s="176">
        <f t="shared" si="5"/>
        <v>0</v>
      </c>
      <c r="G45" s="177">
        <v>0</v>
      </c>
      <c r="H45" s="177">
        <f t="shared" ref="H45:H52" si="6">F45</f>
        <v>0</v>
      </c>
      <c r="I45" s="209">
        <f t="shared" si="4"/>
        <v>0</v>
      </c>
      <c r="L45" s="149"/>
      <c r="M45" s="149"/>
      <c r="N45" s="149"/>
    </row>
    <row r="46" spans="1:14" ht="15.75" x14ac:dyDescent="0.2">
      <c r="A46" s="173" t="s">
        <v>216</v>
      </c>
      <c r="B46" s="174" t="s">
        <v>212</v>
      </c>
      <c r="C46" s="175">
        <v>0</v>
      </c>
      <c r="D46" s="175">
        <v>0</v>
      </c>
      <c r="E46" s="175">
        <v>0</v>
      </c>
      <c r="F46" s="176">
        <f t="shared" si="5"/>
        <v>0</v>
      </c>
      <c r="G46" s="177">
        <v>0</v>
      </c>
      <c r="H46" s="177">
        <f t="shared" si="6"/>
        <v>0</v>
      </c>
      <c r="I46" s="209">
        <f t="shared" si="4"/>
        <v>0</v>
      </c>
      <c r="L46" s="149"/>
      <c r="M46" s="149"/>
      <c r="N46" s="149"/>
    </row>
    <row r="47" spans="1:14" ht="15.75" x14ac:dyDescent="0.2">
      <c r="A47" s="173" t="s">
        <v>217</v>
      </c>
      <c r="B47" s="174" t="s">
        <v>134</v>
      </c>
      <c r="C47" s="175">
        <v>0</v>
      </c>
      <c r="D47" s="175">
        <v>0</v>
      </c>
      <c r="E47" s="175">
        <v>0</v>
      </c>
      <c r="F47" s="176">
        <f t="shared" si="5"/>
        <v>0</v>
      </c>
      <c r="G47" s="177">
        <v>0</v>
      </c>
      <c r="H47" s="177">
        <f t="shared" si="6"/>
        <v>0</v>
      </c>
      <c r="I47" s="209">
        <f t="shared" si="4"/>
        <v>0</v>
      </c>
      <c r="L47" s="149"/>
      <c r="M47" s="149"/>
      <c r="N47" s="149"/>
    </row>
    <row r="48" spans="1:14" ht="15.75" x14ac:dyDescent="0.2">
      <c r="A48" s="173" t="s">
        <v>218</v>
      </c>
      <c r="B48" s="174" t="s">
        <v>219</v>
      </c>
      <c r="C48" s="175">
        <v>0</v>
      </c>
      <c r="D48" s="175">
        <v>0</v>
      </c>
      <c r="E48" s="175">
        <v>0</v>
      </c>
      <c r="F48" s="176">
        <f t="shared" si="5"/>
        <v>0</v>
      </c>
      <c r="G48" s="177">
        <v>0</v>
      </c>
      <c r="H48" s="177">
        <f t="shared" si="6"/>
        <v>0</v>
      </c>
      <c r="I48" s="209">
        <f t="shared" si="4"/>
        <v>0</v>
      </c>
      <c r="L48" s="149"/>
      <c r="M48" s="149"/>
      <c r="N48" s="149"/>
    </row>
    <row r="49" spans="1:14" ht="15.75" x14ac:dyDescent="0.2">
      <c r="A49" s="173" t="s">
        <v>220</v>
      </c>
      <c r="B49" s="174" t="s">
        <v>135</v>
      </c>
      <c r="C49" s="175">
        <v>0</v>
      </c>
      <c r="D49" s="175">
        <v>0</v>
      </c>
      <c r="E49" s="175">
        <v>0</v>
      </c>
      <c r="F49" s="176">
        <f t="shared" si="5"/>
        <v>0</v>
      </c>
      <c r="G49" s="177">
        <v>0</v>
      </c>
      <c r="H49" s="177">
        <f t="shared" si="6"/>
        <v>0</v>
      </c>
      <c r="I49" s="209">
        <f t="shared" si="4"/>
        <v>0</v>
      </c>
      <c r="L49" s="149"/>
      <c r="M49" s="149"/>
      <c r="N49" s="149"/>
    </row>
    <row r="50" spans="1:14" ht="15.75" x14ac:dyDescent="0.2">
      <c r="A50" s="173" t="s">
        <v>221</v>
      </c>
      <c r="B50" s="174" t="s">
        <v>222</v>
      </c>
      <c r="C50" s="175">
        <v>0</v>
      </c>
      <c r="D50" s="175">
        <v>0</v>
      </c>
      <c r="E50" s="175">
        <v>0</v>
      </c>
      <c r="F50" s="176">
        <f t="shared" si="5"/>
        <v>0</v>
      </c>
      <c r="G50" s="177">
        <v>0</v>
      </c>
      <c r="H50" s="177">
        <f t="shared" si="6"/>
        <v>0</v>
      </c>
      <c r="I50" s="209">
        <f t="shared" si="4"/>
        <v>0</v>
      </c>
      <c r="L50" s="149"/>
      <c r="M50" s="149"/>
      <c r="N50" s="149"/>
    </row>
    <row r="51" spans="1:14" ht="15.75" x14ac:dyDescent="0.2">
      <c r="A51" s="173" t="s">
        <v>223</v>
      </c>
      <c r="B51" s="174" t="s">
        <v>224</v>
      </c>
      <c r="C51" s="175">
        <v>0</v>
      </c>
      <c r="D51" s="175">
        <v>0</v>
      </c>
      <c r="E51" s="175">
        <v>0</v>
      </c>
      <c r="F51" s="176">
        <f t="shared" si="5"/>
        <v>0</v>
      </c>
      <c r="G51" s="177">
        <v>0</v>
      </c>
      <c r="H51" s="177">
        <f t="shared" si="6"/>
        <v>0</v>
      </c>
      <c r="I51" s="209">
        <f t="shared" si="4"/>
        <v>0</v>
      </c>
      <c r="L51" s="149"/>
      <c r="M51" s="149"/>
      <c r="N51" s="149"/>
    </row>
    <row r="52" spans="1:14" ht="15.75" x14ac:dyDescent="0.2">
      <c r="A52" s="173" t="s">
        <v>225</v>
      </c>
      <c r="B52" s="174" t="s">
        <v>226</v>
      </c>
      <c r="C52" s="175">
        <v>0</v>
      </c>
      <c r="D52" s="175">
        <v>0</v>
      </c>
      <c r="E52" s="175">
        <v>0</v>
      </c>
      <c r="F52" s="176">
        <f t="shared" si="5"/>
        <v>0</v>
      </c>
      <c r="G52" s="177">
        <v>0</v>
      </c>
      <c r="H52" s="177">
        <f t="shared" si="6"/>
        <v>0</v>
      </c>
      <c r="I52" s="209">
        <f t="shared" si="4"/>
        <v>0</v>
      </c>
      <c r="L52" s="149"/>
      <c r="M52" s="149"/>
      <c r="N52" s="149"/>
    </row>
    <row r="53" spans="1:14" ht="15.75" x14ac:dyDescent="0.2">
      <c r="A53" s="196" t="s">
        <v>227</v>
      </c>
      <c r="B53" s="197" t="s">
        <v>126</v>
      </c>
      <c r="C53" s="198">
        <f>SUM(C54:C61)</f>
        <v>0</v>
      </c>
      <c r="D53" s="198">
        <f>SUM(D54:D61)</f>
        <v>0</v>
      </c>
      <c r="E53" s="198">
        <f>SUM(E54:E61)</f>
        <v>0</v>
      </c>
      <c r="F53" s="198">
        <f t="shared" si="5"/>
        <v>0</v>
      </c>
      <c r="G53" s="198">
        <f>SUM(G54:G61)</f>
        <v>0</v>
      </c>
      <c r="H53" s="198">
        <f>SUM(H54:H61)</f>
        <v>0</v>
      </c>
      <c r="I53" s="209">
        <f t="shared" si="4"/>
        <v>0</v>
      </c>
      <c r="L53" s="149"/>
      <c r="M53" s="149"/>
      <c r="N53" s="149"/>
    </row>
    <row r="54" spans="1:14" ht="15.75" x14ac:dyDescent="0.2">
      <c r="A54" s="173" t="s">
        <v>228</v>
      </c>
      <c r="B54" s="174" t="s">
        <v>134</v>
      </c>
      <c r="C54" s="175">
        <v>0</v>
      </c>
      <c r="D54" s="175">
        <v>0</v>
      </c>
      <c r="E54" s="175">
        <v>0</v>
      </c>
      <c r="F54" s="176">
        <f t="shared" si="5"/>
        <v>0</v>
      </c>
      <c r="G54" s="177">
        <v>0</v>
      </c>
      <c r="H54" s="177">
        <f t="shared" ref="H54:H61" si="7">F54</f>
        <v>0</v>
      </c>
      <c r="I54" s="209">
        <f t="shared" si="4"/>
        <v>0</v>
      </c>
      <c r="L54" s="149"/>
      <c r="M54" s="149"/>
      <c r="N54" s="149"/>
    </row>
    <row r="55" spans="1:14" ht="15.75" x14ac:dyDescent="0.2">
      <c r="A55" s="173" t="s">
        <v>394</v>
      </c>
      <c r="B55" s="174" t="s">
        <v>395</v>
      </c>
      <c r="C55" s="175">
        <v>0</v>
      </c>
      <c r="D55" s="175">
        <v>0</v>
      </c>
      <c r="E55" s="175">
        <v>0</v>
      </c>
      <c r="F55" s="176">
        <f t="shared" si="5"/>
        <v>0</v>
      </c>
      <c r="G55" s="177">
        <v>0</v>
      </c>
      <c r="H55" s="177">
        <f t="shared" si="7"/>
        <v>0</v>
      </c>
      <c r="I55" s="209">
        <f t="shared" si="4"/>
        <v>0</v>
      </c>
      <c r="L55" s="149"/>
      <c r="M55" s="149"/>
      <c r="N55" s="149"/>
    </row>
    <row r="56" spans="1:14" ht="15.75" x14ac:dyDescent="0.2">
      <c r="A56" s="173" t="s">
        <v>229</v>
      </c>
      <c r="B56" s="174" t="s">
        <v>396</v>
      </c>
      <c r="C56" s="175">
        <v>0</v>
      </c>
      <c r="D56" s="175">
        <v>0</v>
      </c>
      <c r="E56" s="175">
        <v>0</v>
      </c>
      <c r="F56" s="176">
        <f t="shared" si="5"/>
        <v>0</v>
      </c>
      <c r="G56" s="177">
        <v>0</v>
      </c>
      <c r="H56" s="177">
        <f t="shared" si="7"/>
        <v>0</v>
      </c>
      <c r="I56" s="209">
        <f t="shared" si="4"/>
        <v>0</v>
      </c>
      <c r="L56" s="149"/>
      <c r="M56" s="149"/>
      <c r="N56" s="149"/>
    </row>
    <row r="57" spans="1:14" ht="15.75" x14ac:dyDescent="0.2">
      <c r="A57" s="173" t="s">
        <v>230</v>
      </c>
      <c r="B57" s="174" t="s">
        <v>397</v>
      </c>
      <c r="C57" s="175">
        <v>0</v>
      </c>
      <c r="D57" s="175">
        <v>0</v>
      </c>
      <c r="E57" s="175">
        <v>0</v>
      </c>
      <c r="F57" s="176">
        <f t="shared" si="5"/>
        <v>0</v>
      </c>
      <c r="G57" s="177">
        <v>0</v>
      </c>
      <c r="H57" s="177">
        <f t="shared" si="7"/>
        <v>0</v>
      </c>
      <c r="I57" s="209">
        <f t="shared" si="4"/>
        <v>0</v>
      </c>
      <c r="L57" s="149"/>
      <c r="M57" s="149"/>
      <c r="N57" s="149"/>
    </row>
    <row r="58" spans="1:14" ht="15.75" x14ac:dyDescent="0.2">
      <c r="A58" s="173" t="s">
        <v>231</v>
      </c>
      <c r="B58" s="174" t="s">
        <v>398</v>
      </c>
      <c r="C58" s="175">
        <v>0</v>
      </c>
      <c r="D58" s="175">
        <v>0</v>
      </c>
      <c r="E58" s="175">
        <v>0</v>
      </c>
      <c r="F58" s="176">
        <f t="shared" si="5"/>
        <v>0</v>
      </c>
      <c r="G58" s="177">
        <v>0</v>
      </c>
      <c r="H58" s="177">
        <f t="shared" si="7"/>
        <v>0</v>
      </c>
      <c r="I58" s="209">
        <f t="shared" si="4"/>
        <v>0</v>
      </c>
      <c r="L58" s="149"/>
      <c r="M58" s="149"/>
      <c r="N58" s="149"/>
    </row>
    <row r="59" spans="1:14" ht="15.75" x14ac:dyDescent="0.2">
      <c r="A59" s="173" t="s">
        <v>399</v>
      </c>
      <c r="B59" s="174" t="s">
        <v>400</v>
      </c>
      <c r="C59" s="175">
        <v>0</v>
      </c>
      <c r="D59" s="175">
        <v>0</v>
      </c>
      <c r="E59" s="175">
        <v>0</v>
      </c>
      <c r="F59" s="176">
        <f t="shared" si="5"/>
        <v>0</v>
      </c>
      <c r="G59" s="177">
        <v>0</v>
      </c>
      <c r="H59" s="177">
        <f t="shared" si="7"/>
        <v>0</v>
      </c>
      <c r="I59" s="209">
        <f t="shared" si="4"/>
        <v>0</v>
      </c>
      <c r="L59" s="149"/>
      <c r="M59" s="149"/>
      <c r="N59" s="149"/>
    </row>
    <row r="60" spans="1:14" ht="15.75" x14ac:dyDescent="0.2">
      <c r="A60" s="173" t="s">
        <v>232</v>
      </c>
      <c r="B60" s="174" t="s">
        <v>401</v>
      </c>
      <c r="C60" s="175">
        <v>0</v>
      </c>
      <c r="D60" s="175">
        <v>0</v>
      </c>
      <c r="E60" s="175">
        <v>0</v>
      </c>
      <c r="F60" s="176">
        <f t="shared" si="5"/>
        <v>0</v>
      </c>
      <c r="G60" s="177">
        <v>0</v>
      </c>
      <c r="H60" s="177">
        <f t="shared" si="7"/>
        <v>0</v>
      </c>
      <c r="I60" s="209">
        <f t="shared" si="4"/>
        <v>0</v>
      </c>
      <c r="L60" s="149"/>
      <c r="M60" s="149"/>
      <c r="N60" s="149"/>
    </row>
    <row r="61" spans="1:14" ht="15.75" x14ac:dyDescent="0.2">
      <c r="A61" s="173" t="s">
        <v>233</v>
      </c>
      <c r="B61" s="174" t="s">
        <v>402</v>
      </c>
      <c r="C61" s="175">
        <v>0</v>
      </c>
      <c r="D61" s="175">
        <v>0</v>
      </c>
      <c r="E61" s="175">
        <v>0</v>
      </c>
      <c r="F61" s="176">
        <f t="shared" si="5"/>
        <v>0</v>
      </c>
      <c r="G61" s="177">
        <v>0</v>
      </c>
      <c r="H61" s="177">
        <f t="shared" si="7"/>
        <v>0</v>
      </c>
      <c r="I61" s="209">
        <f t="shared" si="4"/>
        <v>0</v>
      </c>
      <c r="J61" s="178" t="str">
        <f>IF((F61)&lt;=(F53*5%),IF((((F61)=0)),("-"),("CORRECTO")),"ERROR")</f>
        <v>-</v>
      </c>
      <c r="K61" s="179" t="str">
        <f>J61</f>
        <v>-</v>
      </c>
      <c r="L61" s="149"/>
      <c r="M61" s="149"/>
      <c r="N61" s="149"/>
    </row>
    <row r="62" spans="1:14" ht="15.75" x14ac:dyDescent="0.2">
      <c r="A62" s="196" t="s">
        <v>234</v>
      </c>
      <c r="B62" s="197" t="s">
        <v>127</v>
      </c>
      <c r="C62" s="198">
        <f>SUM(C63:C72)</f>
        <v>0</v>
      </c>
      <c r="D62" s="198">
        <f>SUM(D63:D72)</f>
        <v>0</v>
      </c>
      <c r="E62" s="198">
        <f>SUM(E63:E72)</f>
        <v>0</v>
      </c>
      <c r="F62" s="198">
        <f t="shared" si="5"/>
        <v>0</v>
      </c>
      <c r="G62" s="198">
        <f>SUM(G63:G72)</f>
        <v>0</v>
      </c>
      <c r="H62" s="198">
        <f>SUM(H63:H72)</f>
        <v>0</v>
      </c>
      <c r="I62" s="209">
        <f t="shared" si="4"/>
        <v>0</v>
      </c>
      <c r="L62" s="149"/>
      <c r="M62" s="149"/>
      <c r="N62" s="149"/>
    </row>
    <row r="63" spans="1:14" ht="15.75" x14ac:dyDescent="0.2">
      <c r="A63" s="173" t="s">
        <v>235</v>
      </c>
      <c r="B63" s="174" t="s">
        <v>236</v>
      </c>
      <c r="C63" s="175">
        <v>0</v>
      </c>
      <c r="D63" s="175">
        <v>0</v>
      </c>
      <c r="E63" s="175">
        <v>0</v>
      </c>
      <c r="F63" s="176">
        <f t="shared" si="5"/>
        <v>0</v>
      </c>
      <c r="G63" s="177">
        <v>0</v>
      </c>
      <c r="H63" s="177">
        <f t="shared" ref="H63:H72" si="8">F63</f>
        <v>0</v>
      </c>
      <c r="I63" s="209">
        <f t="shared" si="4"/>
        <v>0</v>
      </c>
      <c r="L63" s="149"/>
      <c r="M63" s="149"/>
      <c r="N63" s="149"/>
    </row>
    <row r="64" spans="1:14" ht="15.75" x14ac:dyDescent="0.2">
      <c r="A64" s="173" t="s">
        <v>237</v>
      </c>
      <c r="B64" s="174" t="s">
        <v>238</v>
      </c>
      <c r="C64" s="175">
        <v>0</v>
      </c>
      <c r="D64" s="175">
        <v>0</v>
      </c>
      <c r="E64" s="175">
        <v>0</v>
      </c>
      <c r="F64" s="176">
        <f t="shared" si="5"/>
        <v>0</v>
      </c>
      <c r="G64" s="177">
        <v>0</v>
      </c>
      <c r="H64" s="177">
        <f t="shared" si="8"/>
        <v>0</v>
      </c>
      <c r="I64" s="209">
        <f t="shared" si="4"/>
        <v>0</v>
      </c>
      <c r="L64" s="149"/>
      <c r="M64" s="149"/>
      <c r="N64" s="149"/>
    </row>
    <row r="65" spans="1:14" ht="15.75" x14ac:dyDescent="0.2">
      <c r="A65" s="173" t="s">
        <v>239</v>
      </c>
      <c r="B65" s="174" t="s">
        <v>240</v>
      </c>
      <c r="C65" s="175">
        <v>0</v>
      </c>
      <c r="D65" s="175">
        <v>0</v>
      </c>
      <c r="E65" s="175">
        <v>0</v>
      </c>
      <c r="F65" s="176">
        <f t="shared" si="5"/>
        <v>0</v>
      </c>
      <c r="G65" s="177">
        <v>0</v>
      </c>
      <c r="H65" s="177">
        <f t="shared" si="8"/>
        <v>0</v>
      </c>
      <c r="I65" s="209">
        <f t="shared" si="4"/>
        <v>0</v>
      </c>
      <c r="L65" s="149"/>
      <c r="M65" s="149"/>
      <c r="N65" s="149"/>
    </row>
    <row r="66" spans="1:14" ht="15.75" x14ac:dyDescent="0.2">
      <c r="A66" s="173" t="s">
        <v>241</v>
      </c>
      <c r="B66" s="174" t="s">
        <v>242</v>
      </c>
      <c r="C66" s="175">
        <v>0</v>
      </c>
      <c r="D66" s="175">
        <v>0</v>
      </c>
      <c r="E66" s="175">
        <v>0</v>
      </c>
      <c r="F66" s="176">
        <f t="shared" si="5"/>
        <v>0</v>
      </c>
      <c r="G66" s="177">
        <v>0</v>
      </c>
      <c r="H66" s="177">
        <f t="shared" si="8"/>
        <v>0</v>
      </c>
      <c r="I66" s="209">
        <f t="shared" si="4"/>
        <v>0</v>
      </c>
      <c r="L66" s="149"/>
      <c r="M66" s="149"/>
      <c r="N66" s="149"/>
    </row>
    <row r="67" spans="1:14" ht="15.75" x14ac:dyDescent="0.2">
      <c r="A67" s="173" t="s">
        <v>243</v>
      </c>
      <c r="B67" s="174" t="s">
        <v>244</v>
      </c>
      <c r="C67" s="175">
        <v>0</v>
      </c>
      <c r="D67" s="175">
        <v>0</v>
      </c>
      <c r="E67" s="175">
        <v>0</v>
      </c>
      <c r="F67" s="176">
        <f t="shared" si="5"/>
        <v>0</v>
      </c>
      <c r="G67" s="177">
        <v>0</v>
      </c>
      <c r="H67" s="177">
        <f t="shared" si="8"/>
        <v>0</v>
      </c>
      <c r="I67" s="209">
        <f t="shared" si="4"/>
        <v>0</v>
      </c>
      <c r="L67" s="149"/>
      <c r="M67" s="149"/>
      <c r="N67" s="149"/>
    </row>
    <row r="68" spans="1:14" ht="15.75" x14ac:dyDescent="0.2">
      <c r="A68" s="173" t="s">
        <v>245</v>
      </c>
      <c r="B68" s="174" t="s">
        <v>246</v>
      </c>
      <c r="C68" s="175">
        <v>0</v>
      </c>
      <c r="D68" s="175">
        <v>0</v>
      </c>
      <c r="E68" s="175">
        <v>0</v>
      </c>
      <c r="F68" s="176">
        <f t="shared" si="5"/>
        <v>0</v>
      </c>
      <c r="G68" s="177">
        <v>0</v>
      </c>
      <c r="H68" s="177">
        <f t="shared" si="8"/>
        <v>0</v>
      </c>
      <c r="I68" s="209">
        <f t="shared" si="4"/>
        <v>0</v>
      </c>
      <c r="L68" s="149"/>
      <c r="M68" s="149"/>
      <c r="N68" s="149"/>
    </row>
    <row r="69" spans="1:14" ht="15.75" x14ac:dyDescent="0.2">
      <c r="A69" s="173" t="s">
        <v>247</v>
      </c>
      <c r="B69" s="174" t="s">
        <v>248</v>
      </c>
      <c r="C69" s="175">
        <v>0</v>
      </c>
      <c r="D69" s="175">
        <v>0</v>
      </c>
      <c r="E69" s="175">
        <v>0</v>
      </c>
      <c r="F69" s="176">
        <f t="shared" si="5"/>
        <v>0</v>
      </c>
      <c r="G69" s="177">
        <v>0</v>
      </c>
      <c r="H69" s="177">
        <f t="shared" si="8"/>
        <v>0</v>
      </c>
      <c r="I69" s="209">
        <f t="shared" si="4"/>
        <v>0</v>
      </c>
      <c r="L69" s="149"/>
      <c r="M69" s="149"/>
      <c r="N69" s="149"/>
    </row>
    <row r="70" spans="1:14" ht="15.75" x14ac:dyDescent="0.2">
      <c r="A70" s="173" t="s">
        <v>249</v>
      </c>
      <c r="B70" s="174" t="s">
        <v>250</v>
      </c>
      <c r="C70" s="175">
        <v>0</v>
      </c>
      <c r="D70" s="175">
        <v>0</v>
      </c>
      <c r="E70" s="175">
        <v>0</v>
      </c>
      <c r="F70" s="176">
        <f t="shared" si="5"/>
        <v>0</v>
      </c>
      <c r="G70" s="177">
        <v>0</v>
      </c>
      <c r="H70" s="177">
        <f t="shared" si="8"/>
        <v>0</v>
      </c>
      <c r="I70" s="209">
        <f t="shared" si="4"/>
        <v>0</v>
      </c>
      <c r="L70" s="149"/>
      <c r="M70" s="149"/>
      <c r="N70" s="149"/>
    </row>
    <row r="71" spans="1:14" ht="15.75" x14ac:dyDescent="0.2">
      <c r="A71" s="173" t="s">
        <v>251</v>
      </c>
      <c r="B71" s="174" t="s">
        <v>403</v>
      </c>
      <c r="C71" s="175">
        <v>0</v>
      </c>
      <c r="D71" s="175">
        <v>0</v>
      </c>
      <c r="E71" s="175">
        <v>0</v>
      </c>
      <c r="F71" s="176">
        <f t="shared" si="5"/>
        <v>0</v>
      </c>
      <c r="G71" s="177">
        <v>0</v>
      </c>
      <c r="H71" s="177">
        <f t="shared" si="8"/>
        <v>0</v>
      </c>
      <c r="I71" s="209">
        <f t="shared" si="4"/>
        <v>0</v>
      </c>
      <c r="L71" s="149"/>
      <c r="M71" s="149"/>
      <c r="N71" s="149"/>
    </row>
    <row r="72" spans="1:14" ht="15.75" x14ac:dyDescent="0.2">
      <c r="A72" s="173" t="s">
        <v>252</v>
      </c>
      <c r="B72" s="174" t="s">
        <v>253</v>
      </c>
      <c r="C72" s="175">
        <v>0</v>
      </c>
      <c r="D72" s="175">
        <v>0</v>
      </c>
      <c r="E72" s="175">
        <v>0</v>
      </c>
      <c r="F72" s="176">
        <f t="shared" si="5"/>
        <v>0</v>
      </c>
      <c r="G72" s="177">
        <v>0</v>
      </c>
      <c r="H72" s="177">
        <f t="shared" si="8"/>
        <v>0</v>
      </c>
      <c r="I72" s="209">
        <f t="shared" si="4"/>
        <v>0</v>
      </c>
      <c r="J72" s="178" t="str">
        <f>IF((F72)&lt;=(F62*5%),IF((((F72)=0)),("-"),("CORRECTO")),"ERROR")</f>
        <v>-</v>
      </c>
      <c r="K72" s="179" t="str">
        <f>J72</f>
        <v>-</v>
      </c>
      <c r="L72" s="149"/>
      <c r="M72" s="149"/>
      <c r="N72" s="149"/>
    </row>
    <row r="73" spans="1:14" ht="15.75" x14ac:dyDescent="0.2">
      <c r="A73" s="196" t="s">
        <v>404</v>
      </c>
      <c r="B73" s="197" t="s">
        <v>405</v>
      </c>
      <c r="C73" s="198">
        <f>SUM(C74:C81)</f>
        <v>0</v>
      </c>
      <c r="D73" s="198">
        <f>SUM(D74:D81)</f>
        <v>0</v>
      </c>
      <c r="E73" s="198">
        <f>SUM(E74:E81)</f>
        <v>0</v>
      </c>
      <c r="F73" s="198">
        <f t="shared" si="5"/>
        <v>0</v>
      </c>
      <c r="G73" s="198">
        <f>SUM(G74:G81)</f>
        <v>0</v>
      </c>
      <c r="H73" s="198">
        <f>SUM(H74:H81)</f>
        <v>0</v>
      </c>
      <c r="I73" s="209">
        <f t="shared" si="4"/>
        <v>0</v>
      </c>
      <c r="L73" s="149"/>
      <c r="M73" s="149"/>
      <c r="N73" s="149"/>
    </row>
    <row r="74" spans="1:14" ht="15.75" x14ac:dyDescent="0.2">
      <c r="A74" s="173" t="s">
        <v>406</v>
      </c>
      <c r="B74" s="174" t="s">
        <v>407</v>
      </c>
      <c r="C74" s="175">
        <v>0</v>
      </c>
      <c r="D74" s="175">
        <v>0</v>
      </c>
      <c r="E74" s="175">
        <v>0</v>
      </c>
      <c r="F74" s="176">
        <f t="shared" si="5"/>
        <v>0</v>
      </c>
      <c r="G74" s="177">
        <v>0</v>
      </c>
      <c r="H74" s="177">
        <f t="shared" ref="H74:H81" si="9">F74</f>
        <v>0</v>
      </c>
      <c r="I74" s="209">
        <f t="shared" si="4"/>
        <v>0</v>
      </c>
      <c r="L74" s="149"/>
      <c r="M74" s="149"/>
      <c r="N74" s="149"/>
    </row>
    <row r="75" spans="1:14" ht="15.75" x14ac:dyDescent="0.2">
      <c r="A75" s="173" t="s">
        <v>408</v>
      </c>
      <c r="B75" s="174" t="s">
        <v>409</v>
      </c>
      <c r="C75" s="175">
        <v>0</v>
      </c>
      <c r="D75" s="175">
        <v>0</v>
      </c>
      <c r="E75" s="175">
        <v>0</v>
      </c>
      <c r="F75" s="176">
        <f t="shared" si="5"/>
        <v>0</v>
      </c>
      <c r="G75" s="177">
        <v>0</v>
      </c>
      <c r="H75" s="177">
        <f t="shared" si="9"/>
        <v>0</v>
      </c>
      <c r="I75" s="209">
        <f t="shared" si="4"/>
        <v>0</v>
      </c>
      <c r="L75" s="149"/>
      <c r="M75" s="149"/>
      <c r="N75" s="149"/>
    </row>
    <row r="76" spans="1:14" ht="15.75" x14ac:dyDescent="0.2">
      <c r="A76" s="173" t="s">
        <v>410</v>
      </c>
      <c r="B76" s="174" t="s">
        <v>411</v>
      </c>
      <c r="C76" s="175">
        <v>0</v>
      </c>
      <c r="D76" s="175">
        <v>0</v>
      </c>
      <c r="E76" s="175">
        <v>0</v>
      </c>
      <c r="F76" s="176">
        <f t="shared" si="5"/>
        <v>0</v>
      </c>
      <c r="G76" s="177">
        <v>0</v>
      </c>
      <c r="H76" s="177">
        <f t="shared" si="9"/>
        <v>0</v>
      </c>
      <c r="I76" s="209">
        <f t="shared" si="4"/>
        <v>0</v>
      </c>
      <c r="L76" s="149"/>
      <c r="M76" s="149"/>
      <c r="N76" s="149"/>
    </row>
    <row r="77" spans="1:14" ht="15.75" x14ac:dyDescent="0.2">
      <c r="A77" s="173" t="s">
        <v>412</v>
      </c>
      <c r="B77" s="174" t="s">
        <v>413</v>
      </c>
      <c r="C77" s="175">
        <v>0</v>
      </c>
      <c r="D77" s="175">
        <v>0</v>
      </c>
      <c r="E77" s="175">
        <v>0</v>
      </c>
      <c r="F77" s="176">
        <f t="shared" si="5"/>
        <v>0</v>
      </c>
      <c r="G77" s="177">
        <v>0</v>
      </c>
      <c r="H77" s="177">
        <f t="shared" si="9"/>
        <v>0</v>
      </c>
      <c r="I77" s="209">
        <f t="shared" si="4"/>
        <v>0</v>
      </c>
      <c r="L77" s="149"/>
      <c r="M77" s="149"/>
      <c r="N77" s="149"/>
    </row>
    <row r="78" spans="1:14" ht="15.75" x14ac:dyDescent="0.2">
      <c r="A78" s="173" t="s">
        <v>414</v>
      </c>
      <c r="B78" s="174" t="s">
        <v>415</v>
      </c>
      <c r="C78" s="175">
        <v>0</v>
      </c>
      <c r="D78" s="175">
        <v>0</v>
      </c>
      <c r="E78" s="175">
        <v>0</v>
      </c>
      <c r="F78" s="176">
        <f t="shared" si="5"/>
        <v>0</v>
      </c>
      <c r="G78" s="177">
        <v>0</v>
      </c>
      <c r="H78" s="177">
        <f t="shared" si="9"/>
        <v>0</v>
      </c>
      <c r="I78" s="209">
        <f t="shared" si="4"/>
        <v>0</v>
      </c>
      <c r="L78" s="149"/>
      <c r="M78" s="149"/>
      <c r="N78" s="149"/>
    </row>
    <row r="79" spans="1:14" ht="15.75" x14ac:dyDescent="0.2">
      <c r="A79" s="173" t="s">
        <v>416</v>
      </c>
      <c r="B79" s="174" t="s">
        <v>417</v>
      </c>
      <c r="C79" s="175">
        <v>0</v>
      </c>
      <c r="D79" s="175">
        <v>0</v>
      </c>
      <c r="E79" s="175">
        <v>0</v>
      </c>
      <c r="F79" s="176">
        <f t="shared" si="5"/>
        <v>0</v>
      </c>
      <c r="G79" s="177">
        <v>0</v>
      </c>
      <c r="H79" s="177">
        <f t="shared" si="9"/>
        <v>0</v>
      </c>
      <c r="I79" s="209">
        <f t="shared" si="4"/>
        <v>0</v>
      </c>
      <c r="L79" s="149"/>
      <c r="M79" s="149"/>
      <c r="N79" s="149"/>
    </row>
    <row r="80" spans="1:14" ht="15.75" x14ac:dyDescent="0.2">
      <c r="A80" s="173" t="s">
        <v>418</v>
      </c>
      <c r="B80" s="174" t="s">
        <v>419</v>
      </c>
      <c r="C80" s="175">
        <v>0</v>
      </c>
      <c r="D80" s="175">
        <v>0</v>
      </c>
      <c r="E80" s="175">
        <v>0</v>
      </c>
      <c r="F80" s="176">
        <f t="shared" si="5"/>
        <v>0</v>
      </c>
      <c r="G80" s="177">
        <v>0</v>
      </c>
      <c r="H80" s="177">
        <f t="shared" si="9"/>
        <v>0</v>
      </c>
      <c r="I80" s="209">
        <f t="shared" si="4"/>
        <v>0</v>
      </c>
      <c r="L80" s="149"/>
      <c r="M80" s="149"/>
      <c r="N80" s="149"/>
    </row>
    <row r="81" spans="1:14" ht="15.75" x14ac:dyDescent="0.2">
      <c r="A81" s="173" t="s">
        <v>420</v>
      </c>
      <c r="B81" s="174" t="s">
        <v>421</v>
      </c>
      <c r="C81" s="175">
        <v>0</v>
      </c>
      <c r="D81" s="175">
        <v>0</v>
      </c>
      <c r="E81" s="175">
        <v>0</v>
      </c>
      <c r="F81" s="176">
        <f t="shared" si="5"/>
        <v>0</v>
      </c>
      <c r="G81" s="177">
        <v>0</v>
      </c>
      <c r="H81" s="177">
        <f t="shared" si="9"/>
        <v>0</v>
      </c>
      <c r="I81" s="209">
        <f t="shared" si="4"/>
        <v>0</v>
      </c>
      <c r="J81" s="178" t="str">
        <f>IF((F81)&lt;=(F73*5%),IF((((F81)=0)),("-"),("CORRECTO")),"ERROR")</f>
        <v>-</v>
      </c>
      <c r="K81" s="179" t="str">
        <f>J81</f>
        <v>-</v>
      </c>
      <c r="L81" s="149"/>
      <c r="M81" s="149"/>
      <c r="N81" s="149"/>
    </row>
    <row r="82" spans="1:14" ht="15.75" x14ac:dyDescent="0.2">
      <c r="A82" s="196" t="s">
        <v>422</v>
      </c>
      <c r="B82" s="197" t="s">
        <v>423</v>
      </c>
      <c r="C82" s="198">
        <f>SUM(C83:C90)</f>
        <v>0</v>
      </c>
      <c r="D82" s="198">
        <f>SUM(D83:D90)</f>
        <v>0</v>
      </c>
      <c r="E82" s="198">
        <f>SUM(E83:E90)</f>
        <v>0</v>
      </c>
      <c r="F82" s="198">
        <f t="shared" si="5"/>
        <v>0</v>
      </c>
      <c r="G82" s="198">
        <f>SUM(G83:G90)</f>
        <v>0</v>
      </c>
      <c r="H82" s="198">
        <f>SUM(H83:H90)</f>
        <v>0</v>
      </c>
      <c r="I82" s="209">
        <f t="shared" si="4"/>
        <v>0</v>
      </c>
      <c r="L82" s="149"/>
      <c r="M82" s="149"/>
      <c r="N82" s="149"/>
    </row>
    <row r="83" spans="1:14" ht="15.75" x14ac:dyDescent="0.2">
      <c r="A83" s="173" t="s">
        <v>424</v>
      </c>
      <c r="B83" s="174" t="s">
        <v>425</v>
      </c>
      <c r="C83" s="175">
        <v>0</v>
      </c>
      <c r="D83" s="175">
        <v>0</v>
      </c>
      <c r="E83" s="175">
        <v>0</v>
      </c>
      <c r="F83" s="176">
        <f t="shared" si="5"/>
        <v>0</v>
      </c>
      <c r="G83" s="177">
        <v>0</v>
      </c>
      <c r="H83" s="177">
        <f t="shared" ref="H83:H90" si="10">F83</f>
        <v>0</v>
      </c>
      <c r="I83" s="209">
        <f t="shared" si="4"/>
        <v>0</v>
      </c>
      <c r="L83" s="149"/>
      <c r="M83" s="149"/>
      <c r="N83" s="149"/>
    </row>
    <row r="84" spans="1:14" ht="15.75" x14ac:dyDescent="0.2">
      <c r="A84" s="173" t="s">
        <v>426</v>
      </c>
      <c r="B84" s="174" t="s">
        <v>427</v>
      </c>
      <c r="C84" s="175">
        <v>0</v>
      </c>
      <c r="D84" s="175">
        <v>0</v>
      </c>
      <c r="E84" s="175">
        <v>0</v>
      </c>
      <c r="F84" s="176">
        <f t="shared" si="5"/>
        <v>0</v>
      </c>
      <c r="G84" s="177">
        <v>0</v>
      </c>
      <c r="H84" s="177">
        <f t="shared" si="10"/>
        <v>0</v>
      </c>
      <c r="I84" s="209">
        <f t="shared" si="4"/>
        <v>0</v>
      </c>
      <c r="L84" s="149"/>
      <c r="M84" s="149"/>
      <c r="N84" s="149"/>
    </row>
    <row r="85" spans="1:14" ht="15.75" x14ac:dyDescent="0.2">
      <c r="A85" s="173" t="s">
        <v>428</v>
      </c>
      <c r="B85" s="174" t="s">
        <v>429</v>
      </c>
      <c r="C85" s="175">
        <v>0</v>
      </c>
      <c r="D85" s="175">
        <v>0</v>
      </c>
      <c r="E85" s="175">
        <v>0</v>
      </c>
      <c r="F85" s="176">
        <f t="shared" si="5"/>
        <v>0</v>
      </c>
      <c r="G85" s="177">
        <v>0</v>
      </c>
      <c r="H85" s="177">
        <f t="shared" si="10"/>
        <v>0</v>
      </c>
      <c r="I85" s="209">
        <f t="shared" si="4"/>
        <v>0</v>
      </c>
      <c r="L85" s="149"/>
      <c r="M85" s="149"/>
      <c r="N85" s="149"/>
    </row>
    <row r="86" spans="1:14" ht="15.75" x14ac:dyDescent="0.2">
      <c r="A86" s="173" t="s">
        <v>430</v>
      </c>
      <c r="B86" s="174" t="s">
        <v>431</v>
      </c>
      <c r="C86" s="175">
        <v>0</v>
      </c>
      <c r="D86" s="175">
        <v>0</v>
      </c>
      <c r="E86" s="175">
        <v>0</v>
      </c>
      <c r="F86" s="176">
        <f t="shared" si="5"/>
        <v>0</v>
      </c>
      <c r="G86" s="177">
        <v>0</v>
      </c>
      <c r="H86" s="177">
        <f t="shared" si="10"/>
        <v>0</v>
      </c>
      <c r="I86" s="209">
        <f t="shared" si="4"/>
        <v>0</v>
      </c>
      <c r="L86" s="149"/>
      <c r="M86" s="149"/>
      <c r="N86" s="149"/>
    </row>
    <row r="87" spans="1:14" ht="15.75" x14ac:dyDescent="0.2">
      <c r="A87" s="173" t="s">
        <v>432</v>
      </c>
      <c r="B87" s="174" t="s">
        <v>433</v>
      </c>
      <c r="C87" s="175">
        <v>0</v>
      </c>
      <c r="D87" s="175">
        <v>0</v>
      </c>
      <c r="E87" s="175">
        <v>0</v>
      </c>
      <c r="F87" s="176">
        <f t="shared" si="5"/>
        <v>0</v>
      </c>
      <c r="G87" s="177">
        <v>0</v>
      </c>
      <c r="H87" s="177">
        <f t="shared" si="10"/>
        <v>0</v>
      </c>
      <c r="I87" s="209">
        <f t="shared" si="4"/>
        <v>0</v>
      </c>
      <c r="L87" s="149"/>
      <c r="M87" s="149"/>
      <c r="N87" s="149"/>
    </row>
    <row r="88" spans="1:14" ht="15.75" x14ac:dyDescent="0.2">
      <c r="A88" s="173" t="s">
        <v>434</v>
      </c>
      <c r="B88" s="174" t="s">
        <v>435</v>
      </c>
      <c r="C88" s="175">
        <v>0</v>
      </c>
      <c r="D88" s="175">
        <v>0</v>
      </c>
      <c r="E88" s="175">
        <v>0</v>
      </c>
      <c r="F88" s="176">
        <f t="shared" si="5"/>
        <v>0</v>
      </c>
      <c r="G88" s="177">
        <v>0</v>
      </c>
      <c r="H88" s="177">
        <f t="shared" si="10"/>
        <v>0</v>
      </c>
      <c r="I88" s="209">
        <f t="shared" si="4"/>
        <v>0</v>
      </c>
      <c r="L88" s="149"/>
      <c r="M88" s="149"/>
      <c r="N88" s="149"/>
    </row>
    <row r="89" spans="1:14" ht="15.75" x14ac:dyDescent="0.2">
      <c r="A89" s="173" t="s">
        <v>436</v>
      </c>
      <c r="B89" s="174" t="s">
        <v>437</v>
      </c>
      <c r="C89" s="175">
        <v>0</v>
      </c>
      <c r="D89" s="175">
        <v>0</v>
      </c>
      <c r="E89" s="175">
        <v>0</v>
      </c>
      <c r="F89" s="176">
        <f t="shared" si="5"/>
        <v>0</v>
      </c>
      <c r="G89" s="177">
        <v>0</v>
      </c>
      <c r="H89" s="177">
        <f t="shared" si="10"/>
        <v>0</v>
      </c>
      <c r="I89" s="209">
        <f t="shared" ref="I89:I149" si="11">F89-G89-H89</f>
        <v>0</v>
      </c>
      <c r="L89" s="149"/>
      <c r="M89" s="149"/>
      <c r="N89" s="149"/>
    </row>
    <row r="90" spans="1:14" ht="15.75" x14ac:dyDescent="0.2">
      <c r="A90" s="173" t="s">
        <v>438</v>
      </c>
      <c r="B90" s="174" t="s">
        <v>439</v>
      </c>
      <c r="C90" s="175">
        <v>0</v>
      </c>
      <c r="D90" s="175">
        <v>0</v>
      </c>
      <c r="E90" s="175">
        <v>0</v>
      </c>
      <c r="F90" s="176">
        <f t="shared" si="5"/>
        <v>0</v>
      </c>
      <c r="G90" s="177">
        <v>0</v>
      </c>
      <c r="H90" s="177">
        <f t="shared" si="10"/>
        <v>0</v>
      </c>
      <c r="I90" s="209">
        <f t="shared" si="11"/>
        <v>0</v>
      </c>
      <c r="J90" s="178" t="str">
        <f>IF((F90)&lt;=(F82*5%),IF((((F90)=0)),("-"),("CORRECTO")),"ERROR")</f>
        <v>-</v>
      </c>
      <c r="K90" s="179" t="str">
        <f>J90</f>
        <v>-</v>
      </c>
      <c r="L90" s="149"/>
      <c r="M90" s="149"/>
      <c r="N90" s="149"/>
    </row>
    <row r="91" spans="1:14" ht="15.75" x14ac:dyDescent="0.2">
      <c r="A91" s="196" t="s">
        <v>254</v>
      </c>
      <c r="B91" s="197" t="s">
        <v>128</v>
      </c>
      <c r="C91" s="198">
        <f>SUM(C92:C100)</f>
        <v>87069566</v>
      </c>
      <c r="D91" s="198">
        <f>SUM(D92:D100)</f>
        <v>0</v>
      </c>
      <c r="E91" s="198">
        <f>SUM(E92:E100)</f>
        <v>0</v>
      </c>
      <c r="F91" s="198">
        <f t="shared" si="5"/>
        <v>87069566</v>
      </c>
      <c r="G91" s="198">
        <f>SUM(G92:G100)</f>
        <v>0</v>
      </c>
      <c r="H91" s="198">
        <f>SUM(H92:H100)</f>
        <v>87069566</v>
      </c>
      <c r="I91" s="209">
        <f t="shared" si="11"/>
        <v>0</v>
      </c>
      <c r="L91" s="149"/>
      <c r="M91" s="149"/>
      <c r="N91" s="149"/>
    </row>
    <row r="92" spans="1:14" ht="15.75" x14ac:dyDescent="0.2">
      <c r="A92" s="173" t="s">
        <v>255</v>
      </c>
      <c r="B92" s="174" t="s">
        <v>256</v>
      </c>
      <c r="C92" s="175">
        <v>0</v>
      </c>
      <c r="D92" s="175">
        <v>0</v>
      </c>
      <c r="E92" s="175">
        <v>0</v>
      </c>
      <c r="F92" s="176">
        <f t="shared" si="5"/>
        <v>0</v>
      </c>
      <c r="G92" s="177">
        <v>0</v>
      </c>
      <c r="H92" s="177">
        <f t="shared" ref="H92:H100" si="12">F92</f>
        <v>0</v>
      </c>
      <c r="I92" s="209">
        <f t="shared" si="11"/>
        <v>0</v>
      </c>
      <c r="L92" s="149"/>
      <c r="M92" s="149"/>
      <c r="N92" s="149"/>
    </row>
    <row r="93" spans="1:14" ht="15.75" x14ac:dyDescent="0.2">
      <c r="A93" s="173" t="s">
        <v>257</v>
      </c>
      <c r="B93" s="174" t="s">
        <v>258</v>
      </c>
      <c r="C93" s="175">
        <v>8395782</v>
      </c>
      <c r="D93" s="175">
        <v>0</v>
      </c>
      <c r="E93" s="175">
        <v>0</v>
      </c>
      <c r="F93" s="176">
        <f t="shared" ref="F93:F152" si="13">C93+D93-E93</f>
        <v>8395782</v>
      </c>
      <c r="G93" s="177">
        <v>0</v>
      </c>
      <c r="H93" s="177">
        <f t="shared" si="12"/>
        <v>8395782</v>
      </c>
      <c r="I93" s="209">
        <f t="shared" si="11"/>
        <v>0</v>
      </c>
      <c r="L93" s="149"/>
      <c r="M93" s="149"/>
      <c r="N93" s="149"/>
    </row>
    <row r="94" spans="1:14" ht="15.75" x14ac:dyDescent="0.2">
      <c r="A94" s="173" t="s">
        <v>259</v>
      </c>
      <c r="B94" s="174" t="s">
        <v>440</v>
      </c>
      <c r="C94" s="175">
        <v>1505350</v>
      </c>
      <c r="D94" s="175">
        <v>0</v>
      </c>
      <c r="E94" s="175">
        <v>0</v>
      </c>
      <c r="F94" s="176">
        <f t="shared" si="13"/>
        <v>1505350</v>
      </c>
      <c r="G94" s="177">
        <v>0</v>
      </c>
      <c r="H94" s="177">
        <f t="shared" si="12"/>
        <v>1505350</v>
      </c>
      <c r="I94" s="209">
        <f t="shared" si="11"/>
        <v>0</v>
      </c>
      <c r="L94" s="149"/>
      <c r="M94" s="149"/>
      <c r="N94" s="149"/>
    </row>
    <row r="95" spans="1:14" ht="15.75" x14ac:dyDescent="0.2">
      <c r="A95" s="173" t="s">
        <v>260</v>
      </c>
      <c r="B95" s="174" t="s">
        <v>441</v>
      </c>
      <c r="C95" s="175">
        <v>0</v>
      </c>
      <c r="D95" s="175">
        <v>0</v>
      </c>
      <c r="E95" s="175">
        <v>0</v>
      </c>
      <c r="F95" s="176">
        <f t="shared" si="13"/>
        <v>0</v>
      </c>
      <c r="G95" s="177">
        <v>0</v>
      </c>
      <c r="H95" s="177">
        <f t="shared" si="12"/>
        <v>0</v>
      </c>
      <c r="I95" s="209">
        <f t="shared" si="11"/>
        <v>0</v>
      </c>
      <c r="L95" s="149"/>
      <c r="M95" s="149"/>
      <c r="N95" s="149"/>
    </row>
    <row r="96" spans="1:14" ht="15.75" x14ac:dyDescent="0.2">
      <c r="A96" s="173" t="s">
        <v>261</v>
      </c>
      <c r="B96" s="174" t="s">
        <v>262</v>
      </c>
      <c r="C96" s="175">
        <v>21040499</v>
      </c>
      <c r="D96" s="175">
        <v>0</v>
      </c>
      <c r="E96" s="175">
        <v>0</v>
      </c>
      <c r="F96" s="176">
        <f t="shared" si="13"/>
        <v>21040499</v>
      </c>
      <c r="G96" s="177">
        <v>0</v>
      </c>
      <c r="H96" s="177">
        <f t="shared" si="12"/>
        <v>21040499</v>
      </c>
      <c r="I96" s="209">
        <f t="shared" si="11"/>
        <v>0</v>
      </c>
      <c r="L96" s="149"/>
      <c r="M96" s="149"/>
      <c r="N96" s="149"/>
    </row>
    <row r="97" spans="1:14" ht="15.75" x14ac:dyDescent="0.2">
      <c r="A97" s="173" t="s">
        <v>263</v>
      </c>
      <c r="B97" s="174" t="s">
        <v>264</v>
      </c>
      <c r="C97" s="175">
        <v>3866135</v>
      </c>
      <c r="D97" s="175">
        <v>0</v>
      </c>
      <c r="E97" s="175">
        <v>0</v>
      </c>
      <c r="F97" s="176">
        <f t="shared" si="13"/>
        <v>3866135</v>
      </c>
      <c r="G97" s="177">
        <v>0</v>
      </c>
      <c r="H97" s="177">
        <f t="shared" si="12"/>
        <v>3866135</v>
      </c>
      <c r="I97" s="209">
        <f t="shared" si="11"/>
        <v>0</v>
      </c>
      <c r="L97" s="149"/>
      <c r="M97" s="149"/>
      <c r="N97" s="149"/>
    </row>
    <row r="98" spans="1:14" ht="15.75" x14ac:dyDescent="0.2">
      <c r="A98" s="173" t="s">
        <v>265</v>
      </c>
      <c r="B98" s="174" t="s">
        <v>442</v>
      </c>
      <c r="C98" s="175">
        <v>1666000</v>
      </c>
      <c r="D98" s="175">
        <v>0</v>
      </c>
      <c r="E98" s="175">
        <v>0</v>
      </c>
      <c r="F98" s="176">
        <f t="shared" si="13"/>
        <v>1666000</v>
      </c>
      <c r="G98" s="177">
        <v>0</v>
      </c>
      <c r="H98" s="177">
        <f t="shared" si="12"/>
        <v>1666000</v>
      </c>
      <c r="I98" s="209">
        <f t="shared" si="11"/>
        <v>0</v>
      </c>
      <c r="L98" s="149"/>
      <c r="M98" s="149"/>
      <c r="N98" s="149"/>
    </row>
    <row r="99" spans="1:14" ht="15.75" x14ac:dyDescent="0.2">
      <c r="A99" s="173" t="s">
        <v>266</v>
      </c>
      <c r="B99" s="174" t="s">
        <v>443</v>
      </c>
      <c r="C99" s="175">
        <v>50595800</v>
      </c>
      <c r="D99" s="175">
        <v>0</v>
      </c>
      <c r="E99" s="175">
        <v>0</v>
      </c>
      <c r="F99" s="176">
        <f t="shared" si="13"/>
        <v>50595800</v>
      </c>
      <c r="G99" s="177">
        <v>0</v>
      </c>
      <c r="H99" s="177">
        <f t="shared" si="12"/>
        <v>50595800</v>
      </c>
      <c r="I99" s="209">
        <f t="shared" si="11"/>
        <v>0</v>
      </c>
      <c r="L99" s="149"/>
      <c r="M99" s="149"/>
      <c r="N99" s="149"/>
    </row>
    <row r="100" spans="1:14" ht="15.75" x14ac:dyDescent="0.2">
      <c r="A100" s="173" t="s">
        <v>267</v>
      </c>
      <c r="B100" s="174" t="s">
        <v>444</v>
      </c>
      <c r="C100" s="175">
        <v>0</v>
      </c>
      <c r="D100" s="175">
        <v>0</v>
      </c>
      <c r="E100" s="175">
        <v>0</v>
      </c>
      <c r="F100" s="176">
        <f t="shared" si="13"/>
        <v>0</v>
      </c>
      <c r="G100" s="177">
        <v>0</v>
      </c>
      <c r="H100" s="177">
        <f t="shared" si="12"/>
        <v>0</v>
      </c>
      <c r="I100" s="209">
        <f t="shared" si="11"/>
        <v>0</v>
      </c>
      <c r="J100" s="178" t="str">
        <f>IF((F100)&lt;=(F91*5%),IF((((F100)=0)),("-"),("CORRECTO")),"ERROR")</f>
        <v>-</v>
      </c>
      <c r="K100" s="179" t="str">
        <f>J100</f>
        <v>-</v>
      </c>
      <c r="L100" s="149"/>
      <c r="M100" s="149"/>
      <c r="N100" s="149"/>
    </row>
    <row r="101" spans="1:14" ht="15.75" x14ac:dyDescent="0.2">
      <c r="A101" s="196" t="s">
        <v>268</v>
      </c>
      <c r="B101" s="197" t="s">
        <v>445</v>
      </c>
      <c r="C101" s="198">
        <f>SUM(C102:C107)</f>
        <v>3781672</v>
      </c>
      <c r="D101" s="198">
        <f>SUM(D102:D107)</f>
        <v>0</v>
      </c>
      <c r="E101" s="198">
        <f>SUM(E102:E107)</f>
        <v>0</v>
      </c>
      <c r="F101" s="198">
        <f t="shared" si="13"/>
        <v>3781672</v>
      </c>
      <c r="G101" s="198">
        <f>SUM(G102:G107)</f>
        <v>0</v>
      </c>
      <c r="H101" s="198">
        <f>SUM(H102:H107)</f>
        <v>3781672</v>
      </c>
      <c r="I101" s="209">
        <f t="shared" si="11"/>
        <v>0</v>
      </c>
      <c r="L101" s="149"/>
      <c r="M101" s="149"/>
      <c r="N101" s="149"/>
    </row>
    <row r="102" spans="1:14" ht="15.75" x14ac:dyDescent="0.2">
      <c r="A102" s="173" t="s">
        <v>270</v>
      </c>
      <c r="B102" s="174" t="s">
        <v>271</v>
      </c>
      <c r="C102" s="175">
        <v>0</v>
      </c>
      <c r="D102" s="175">
        <v>0</v>
      </c>
      <c r="E102" s="175">
        <v>0</v>
      </c>
      <c r="F102" s="176">
        <f t="shared" si="13"/>
        <v>0</v>
      </c>
      <c r="G102" s="177">
        <v>0</v>
      </c>
      <c r="H102" s="177">
        <f t="shared" ref="H102:H107" si="14">F102</f>
        <v>0</v>
      </c>
      <c r="I102" s="209">
        <f t="shared" si="11"/>
        <v>0</v>
      </c>
      <c r="L102" s="149"/>
      <c r="M102" s="149"/>
      <c r="N102" s="149"/>
    </row>
    <row r="103" spans="1:14" ht="15.75" x14ac:dyDescent="0.2">
      <c r="A103" s="173" t="s">
        <v>272</v>
      </c>
      <c r="B103" s="174" t="s">
        <v>446</v>
      </c>
      <c r="C103" s="175">
        <v>3781672</v>
      </c>
      <c r="D103" s="175">
        <v>0</v>
      </c>
      <c r="E103" s="175">
        <v>0</v>
      </c>
      <c r="F103" s="176">
        <f t="shared" si="13"/>
        <v>3781672</v>
      </c>
      <c r="G103" s="177">
        <v>0</v>
      </c>
      <c r="H103" s="177">
        <f t="shared" si="14"/>
        <v>3781672</v>
      </c>
      <c r="I103" s="209">
        <f t="shared" si="11"/>
        <v>0</v>
      </c>
      <c r="L103" s="149"/>
      <c r="M103" s="149"/>
      <c r="N103" s="149"/>
    </row>
    <row r="104" spans="1:14" ht="15.75" x14ac:dyDescent="0.2">
      <c r="A104" s="173" t="s">
        <v>273</v>
      </c>
      <c r="B104" s="174" t="s">
        <v>274</v>
      </c>
      <c r="C104" s="175">
        <v>0</v>
      </c>
      <c r="D104" s="175">
        <v>0</v>
      </c>
      <c r="E104" s="175">
        <v>0</v>
      </c>
      <c r="F104" s="176">
        <f t="shared" si="13"/>
        <v>0</v>
      </c>
      <c r="G104" s="177">
        <v>0</v>
      </c>
      <c r="H104" s="177">
        <f t="shared" si="14"/>
        <v>0</v>
      </c>
      <c r="I104" s="209">
        <f t="shared" si="11"/>
        <v>0</v>
      </c>
      <c r="L104" s="149"/>
      <c r="M104" s="149"/>
      <c r="N104" s="149"/>
    </row>
    <row r="105" spans="1:14" ht="15.75" x14ac:dyDescent="0.2">
      <c r="A105" s="173" t="s">
        <v>275</v>
      </c>
      <c r="B105" s="174" t="s">
        <v>276</v>
      </c>
      <c r="C105" s="175">
        <v>0</v>
      </c>
      <c r="D105" s="175">
        <v>0</v>
      </c>
      <c r="E105" s="175">
        <v>0</v>
      </c>
      <c r="F105" s="176">
        <f t="shared" si="13"/>
        <v>0</v>
      </c>
      <c r="G105" s="177">
        <v>0</v>
      </c>
      <c r="H105" s="177">
        <f t="shared" si="14"/>
        <v>0</v>
      </c>
      <c r="I105" s="209">
        <f t="shared" si="11"/>
        <v>0</v>
      </c>
      <c r="L105" s="149"/>
      <c r="M105" s="149"/>
      <c r="N105" s="149"/>
    </row>
    <row r="106" spans="1:14" ht="15.75" x14ac:dyDescent="0.2">
      <c r="A106" s="173" t="s">
        <v>277</v>
      </c>
      <c r="B106" s="174" t="s">
        <v>278</v>
      </c>
      <c r="C106" s="175">
        <v>0</v>
      </c>
      <c r="D106" s="175">
        <v>0</v>
      </c>
      <c r="E106" s="175">
        <v>0</v>
      </c>
      <c r="F106" s="176">
        <f t="shared" si="13"/>
        <v>0</v>
      </c>
      <c r="G106" s="177">
        <v>0</v>
      </c>
      <c r="H106" s="177">
        <f t="shared" si="14"/>
        <v>0</v>
      </c>
      <c r="I106" s="209">
        <f t="shared" si="11"/>
        <v>0</v>
      </c>
      <c r="L106" s="149"/>
      <c r="M106" s="149"/>
      <c r="N106" s="149"/>
    </row>
    <row r="107" spans="1:14" ht="15.75" x14ac:dyDescent="0.2">
      <c r="A107" s="173" t="s">
        <v>279</v>
      </c>
      <c r="B107" s="174" t="s">
        <v>280</v>
      </c>
      <c r="C107" s="175">
        <v>0</v>
      </c>
      <c r="D107" s="175">
        <v>0</v>
      </c>
      <c r="E107" s="175">
        <v>0</v>
      </c>
      <c r="F107" s="176">
        <f t="shared" si="13"/>
        <v>0</v>
      </c>
      <c r="G107" s="177">
        <v>0</v>
      </c>
      <c r="H107" s="177">
        <f t="shared" si="14"/>
        <v>0</v>
      </c>
      <c r="I107" s="209">
        <f t="shared" si="11"/>
        <v>0</v>
      </c>
      <c r="J107" s="178" t="str">
        <f>IF((F107)&lt;=(F101*5%),IF((((F107)=0)),("-"),("CORRECTO")),"ERROR")</f>
        <v>-</v>
      </c>
      <c r="K107" s="179" t="str">
        <f>J107</f>
        <v>-</v>
      </c>
      <c r="L107" s="149"/>
      <c r="M107" s="149"/>
      <c r="N107" s="149"/>
    </row>
    <row r="108" spans="1:14" ht="15.75" x14ac:dyDescent="0.2">
      <c r="A108" s="196" t="s">
        <v>281</v>
      </c>
      <c r="B108" s="197" t="s">
        <v>447</v>
      </c>
      <c r="C108" s="198">
        <f>SUM(C109:C111)</f>
        <v>143476184</v>
      </c>
      <c r="D108" s="198">
        <f>SUM(D109:D111)</f>
        <v>0</v>
      </c>
      <c r="E108" s="198">
        <f>SUM(E109:E111)</f>
        <v>0</v>
      </c>
      <c r="F108" s="198">
        <f t="shared" si="13"/>
        <v>143476184</v>
      </c>
      <c r="G108" s="198">
        <f>SUM(G109:G111)</f>
        <v>0</v>
      </c>
      <c r="H108" s="198">
        <f>SUM(H109:H111)</f>
        <v>143476184</v>
      </c>
      <c r="I108" s="209">
        <f t="shared" si="11"/>
        <v>0</v>
      </c>
      <c r="L108" s="149"/>
      <c r="M108" s="149"/>
      <c r="N108" s="149"/>
    </row>
    <row r="109" spans="1:14" ht="15.75" x14ac:dyDescent="0.2">
      <c r="A109" s="173" t="s">
        <v>282</v>
      </c>
      <c r="B109" s="174" t="s">
        <v>448</v>
      </c>
      <c r="C109" s="175">
        <v>130037308</v>
      </c>
      <c r="D109" s="175">
        <v>0</v>
      </c>
      <c r="E109" s="175">
        <v>0</v>
      </c>
      <c r="F109" s="176">
        <f t="shared" si="13"/>
        <v>130037308</v>
      </c>
      <c r="G109" s="177">
        <v>0</v>
      </c>
      <c r="H109" s="177">
        <f>F109</f>
        <v>130037308</v>
      </c>
      <c r="I109" s="209">
        <f t="shared" si="11"/>
        <v>0</v>
      </c>
      <c r="L109" s="149"/>
      <c r="M109" s="149"/>
      <c r="N109" s="149"/>
    </row>
    <row r="110" spans="1:14" ht="15.75" x14ac:dyDescent="0.2">
      <c r="A110" s="173" t="s">
        <v>283</v>
      </c>
      <c r="B110" s="174" t="s">
        <v>449</v>
      </c>
      <c r="C110" s="175">
        <v>13438876</v>
      </c>
      <c r="D110" s="175">
        <v>0</v>
      </c>
      <c r="E110" s="175">
        <v>0</v>
      </c>
      <c r="F110" s="176">
        <f t="shared" si="13"/>
        <v>13438876</v>
      </c>
      <c r="G110" s="177">
        <v>0</v>
      </c>
      <c r="H110" s="177">
        <f>F110</f>
        <v>13438876</v>
      </c>
      <c r="I110" s="209">
        <f t="shared" si="11"/>
        <v>0</v>
      </c>
      <c r="L110" s="149"/>
      <c r="M110" s="149"/>
      <c r="N110" s="149"/>
    </row>
    <row r="111" spans="1:14" ht="15.75" x14ac:dyDescent="0.2">
      <c r="A111" s="173" t="s">
        <v>284</v>
      </c>
      <c r="B111" s="174" t="s">
        <v>450</v>
      </c>
      <c r="C111" s="175">
        <v>0</v>
      </c>
      <c r="D111" s="175">
        <v>0</v>
      </c>
      <c r="E111" s="175">
        <v>0</v>
      </c>
      <c r="F111" s="176">
        <f t="shared" si="13"/>
        <v>0</v>
      </c>
      <c r="G111" s="177">
        <v>0</v>
      </c>
      <c r="H111" s="177">
        <f>F111</f>
        <v>0</v>
      </c>
      <c r="I111" s="209">
        <f t="shared" si="11"/>
        <v>0</v>
      </c>
      <c r="J111" s="178" t="str">
        <f>IF((F111)&lt;=(F108*5%),IF((((F111)=0)),("-"),("CORRECTO")),"ERROR")</f>
        <v>-</v>
      </c>
      <c r="K111" s="179" t="str">
        <f>J111</f>
        <v>-</v>
      </c>
      <c r="L111" s="149"/>
      <c r="M111" s="149"/>
      <c r="N111" s="149"/>
    </row>
    <row r="112" spans="1:14" ht="15.75" x14ac:dyDescent="0.2">
      <c r="A112" s="196" t="s">
        <v>285</v>
      </c>
      <c r="B112" s="197" t="s">
        <v>451</v>
      </c>
      <c r="C112" s="198">
        <f>SUM(C113:C116)</f>
        <v>168480873</v>
      </c>
      <c r="D112" s="198">
        <f>SUM(D113:D116)</f>
        <v>0</v>
      </c>
      <c r="E112" s="198">
        <f>SUM(E113:E116)</f>
        <v>0</v>
      </c>
      <c r="F112" s="198">
        <f t="shared" si="13"/>
        <v>168480873</v>
      </c>
      <c r="G112" s="198">
        <f>SUM(G113:G116)</f>
        <v>0</v>
      </c>
      <c r="H112" s="198">
        <f>SUM(H113:H116)</f>
        <v>168480873</v>
      </c>
      <c r="I112" s="209">
        <f t="shared" si="11"/>
        <v>0</v>
      </c>
      <c r="L112" s="149"/>
      <c r="M112" s="149"/>
      <c r="N112" s="149"/>
    </row>
    <row r="113" spans="1:14" ht="15.75" x14ac:dyDescent="0.2">
      <c r="A113" s="173" t="s">
        <v>286</v>
      </c>
      <c r="B113" s="174" t="s">
        <v>452</v>
      </c>
      <c r="C113" s="175">
        <v>0</v>
      </c>
      <c r="D113" s="175">
        <v>0</v>
      </c>
      <c r="E113" s="175">
        <v>0</v>
      </c>
      <c r="F113" s="176">
        <f t="shared" si="13"/>
        <v>0</v>
      </c>
      <c r="G113" s="177">
        <v>0</v>
      </c>
      <c r="H113" s="177">
        <f>F113</f>
        <v>0</v>
      </c>
      <c r="I113" s="209">
        <f t="shared" si="11"/>
        <v>0</v>
      </c>
      <c r="L113" s="149"/>
      <c r="M113" s="149"/>
      <c r="N113" s="149"/>
    </row>
    <row r="114" spans="1:14" ht="15.75" x14ac:dyDescent="0.2">
      <c r="A114" s="173" t="s">
        <v>287</v>
      </c>
      <c r="B114" s="174" t="s">
        <v>453</v>
      </c>
      <c r="C114" s="175">
        <v>168480873</v>
      </c>
      <c r="D114" s="175">
        <v>0</v>
      </c>
      <c r="E114" s="175">
        <v>0</v>
      </c>
      <c r="F114" s="176">
        <f t="shared" si="13"/>
        <v>168480873</v>
      </c>
      <c r="G114" s="177">
        <v>0</v>
      </c>
      <c r="H114" s="177">
        <f>F114</f>
        <v>168480873</v>
      </c>
      <c r="I114" s="209">
        <f t="shared" si="11"/>
        <v>0</v>
      </c>
      <c r="L114" s="149"/>
      <c r="M114" s="149"/>
      <c r="N114" s="149"/>
    </row>
    <row r="115" spans="1:14" ht="15.75" x14ac:dyDescent="0.2">
      <c r="A115" s="173" t="s">
        <v>288</v>
      </c>
      <c r="B115" s="174" t="s">
        <v>289</v>
      </c>
      <c r="C115" s="175">
        <v>0</v>
      </c>
      <c r="D115" s="175">
        <v>0</v>
      </c>
      <c r="E115" s="175">
        <v>0</v>
      </c>
      <c r="F115" s="176">
        <f t="shared" si="13"/>
        <v>0</v>
      </c>
      <c r="G115" s="177">
        <v>0</v>
      </c>
      <c r="H115" s="177">
        <f>F115</f>
        <v>0</v>
      </c>
      <c r="I115" s="209">
        <f t="shared" si="11"/>
        <v>0</v>
      </c>
      <c r="L115" s="149"/>
      <c r="M115" s="149"/>
      <c r="N115" s="149"/>
    </row>
    <row r="116" spans="1:14" ht="15.75" x14ac:dyDescent="0.2">
      <c r="A116" s="173" t="s">
        <v>290</v>
      </c>
      <c r="B116" s="174" t="s">
        <v>291</v>
      </c>
      <c r="C116" s="175">
        <v>0</v>
      </c>
      <c r="D116" s="175">
        <v>0</v>
      </c>
      <c r="E116" s="175">
        <v>0</v>
      </c>
      <c r="F116" s="176">
        <f t="shared" si="13"/>
        <v>0</v>
      </c>
      <c r="G116" s="177">
        <v>0</v>
      </c>
      <c r="H116" s="177">
        <f>F116</f>
        <v>0</v>
      </c>
      <c r="I116" s="209">
        <f t="shared" si="11"/>
        <v>0</v>
      </c>
      <c r="J116" s="178" t="str">
        <f>IF((F116)&lt;=(F112*5%),IF((((F116)=0)),("-"),("CORRECTO")),"ERROR")</f>
        <v>-</v>
      </c>
      <c r="K116" s="179" t="str">
        <f>J116</f>
        <v>-</v>
      </c>
      <c r="L116" s="149"/>
      <c r="M116" s="149"/>
      <c r="N116" s="149"/>
    </row>
    <row r="117" spans="1:14" ht="15.75" x14ac:dyDescent="0.2">
      <c r="A117" s="196" t="s">
        <v>292</v>
      </c>
      <c r="B117" s="197" t="s">
        <v>454</v>
      </c>
      <c r="C117" s="198">
        <f>SUM(C118:C120)</f>
        <v>0</v>
      </c>
      <c r="D117" s="198">
        <f>SUM(D118:D120)</f>
        <v>0</v>
      </c>
      <c r="E117" s="198">
        <f>SUM(E118:E120)</f>
        <v>0</v>
      </c>
      <c r="F117" s="198">
        <f t="shared" si="13"/>
        <v>0</v>
      </c>
      <c r="G117" s="198">
        <f>SUM(G118:G120)</f>
        <v>0</v>
      </c>
      <c r="H117" s="198">
        <f>SUM(H118:H120)</f>
        <v>0</v>
      </c>
      <c r="I117" s="209">
        <f t="shared" si="11"/>
        <v>0</v>
      </c>
      <c r="L117" s="149"/>
      <c r="M117" s="149"/>
      <c r="N117" s="149"/>
    </row>
    <row r="118" spans="1:14" ht="15.75" x14ac:dyDescent="0.2">
      <c r="A118" s="173" t="s">
        <v>293</v>
      </c>
      <c r="B118" s="174" t="s">
        <v>131</v>
      </c>
      <c r="C118" s="175">
        <v>0</v>
      </c>
      <c r="D118" s="175">
        <v>0</v>
      </c>
      <c r="E118" s="175">
        <v>0</v>
      </c>
      <c r="F118" s="176">
        <f t="shared" si="13"/>
        <v>0</v>
      </c>
      <c r="G118" s="177">
        <v>0</v>
      </c>
      <c r="H118" s="177">
        <f>F118</f>
        <v>0</v>
      </c>
      <c r="I118" s="209">
        <f t="shared" si="11"/>
        <v>0</v>
      </c>
      <c r="L118" s="149"/>
      <c r="M118" s="149"/>
      <c r="N118" s="149"/>
    </row>
    <row r="119" spans="1:14" ht="15.75" x14ac:dyDescent="0.2">
      <c r="A119" s="173" t="s">
        <v>294</v>
      </c>
      <c r="B119" s="174" t="s">
        <v>295</v>
      </c>
      <c r="C119" s="175">
        <v>0</v>
      </c>
      <c r="D119" s="175">
        <v>0</v>
      </c>
      <c r="E119" s="175">
        <v>0</v>
      </c>
      <c r="F119" s="176">
        <f t="shared" si="13"/>
        <v>0</v>
      </c>
      <c r="G119" s="177">
        <v>0</v>
      </c>
      <c r="H119" s="177">
        <f>F119</f>
        <v>0</v>
      </c>
      <c r="I119" s="209">
        <f t="shared" si="11"/>
        <v>0</v>
      </c>
      <c r="L119" s="149"/>
      <c r="M119" s="149"/>
      <c r="N119" s="149"/>
    </row>
    <row r="120" spans="1:14" ht="15.75" x14ac:dyDescent="0.2">
      <c r="A120" s="173" t="s">
        <v>296</v>
      </c>
      <c r="B120" s="174" t="s">
        <v>297</v>
      </c>
      <c r="C120" s="175">
        <v>0</v>
      </c>
      <c r="D120" s="175">
        <v>0</v>
      </c>
      <c r="E120" s="175">
        <v>0</v>
      </c>
      <c r="F120" s="176">
        <f t="shared" si="13"/>
        <v>0</v>
      </c>
      <c r="G120" s="177">
        <v>0</v>
      </c>
      <c r="H120" s="177">
        <f>F120</f>
        <v>0</v>
      </c>
      <c r="I120" s="209">
        <f t="shared" si="11"/>
        <v>0</v>
      </c>
      <c r="L120" s="149"/>
      <c r="M120" s="149"/>
      <c r="N120" s="149"/>
    </row>
    <row r="121" spans="1:14" ht="15.75" x14ac:dyDescent="0.2">
      <c r="A121" s="196" t="s">
        <v>298</v>
      </c>
      <c r="B121" s="197" t="s">
        <v>455</v>
      </c>
      <c r="C121" s="198">
        <f>SUM(C122:C128)</f>
        <v>7172700</v>
      </c>
      <c r="D121" s="198">
        <f>SUM(D122:D128)</f>
        <v>0</v>
      </c>
      <c r="E121" s="198">
        <f>SUM(E122:E128)</f>
        <v>0</v>
      </c>
      <c r="F121" s="198">
        <f t="shared" si="13"/>
        <v>7172700</v>
      </c>
      <c r="G121" s="198">
        <f>SUM(G122:G128)</f>
        <v>0</v>
      </c>
      <c r="H121" s="198">
        <f>SUM(H122:H128)</f>
        <v>7172700</v>
      </c>
      <c r="I121" s="209">
        <f t="shared" si="11"/>
        <v>0</v>
      </c>
      <c r="L121" s="149"/>
      <c r="M121" s="149"/>
      <c r="N121" s="149"/>
    </row>
    <row r="122" spans="1:14" ht="15.75" x14ac:dyDescent="0.2">
      <c r="A122" s="173" t="s">
        <v>299</v>
      </c>
      <c r="B122" s="174" t="s">
        <v>300</v>
      </c>
      <c r="C122" s="175">
        <v>0</v>
      </c>
      <c r="D122" s="175">
        <v>0</v>
      </c>
      <c r="E122" s="175">
        <v>0</v>
      </c>
      <c r="F122" s="176">
        <f t="shared" si="13"/>
        <v>0</v>
      </c>
      <c r="G122" s="177">
        <v>0</v>
      </c>
      <c r="H122" s="177">
        <f t="shared" ref="H122:H128" si="15">F122</f>
        <v>0</v>
      </c>
      <c r="I122" s="209">
        <f t="shared" si="11"/>
        <v>0</v>
      </c>
      <c r="L122" s="149"/>
      <c r="M122" s="149"/>
      <c r="N122" s="149"/>
    </row>
    <row r="123" spans="1:14" ht="15.75" x14ac:dyDescent="0.2">
      <c r="A123" s="173" t="s">
        <v>301</v>
      </c>
      <c r="B123" s="174" t="s">
        <v>302</v>
      </c>
      <c r="C123" s="175">
        <v>7172700</v>
      </c>
      <c r="D123" s="175">
        <v>0</v>
      </c>
      <c r="E123" s="175">
        <v>0</v>
      </c>
      <c r="F123" s="176">
        <f t="shared" si="13"/>
        <v>7172700</v>
      </c>
      <c r="G123" s="177">
        <v>0</v>
      </c>
      <c r="H123" s="177">
        <f t="shared" si="15"/>
        <v>7172700</v>
      </c>
      <c r="I123" s="209">
        <f t="shared" si="11"/>
        <v>0</v>
      </c>
      <c r="L123" s="149"/>
      <c r="M123" s="149"/>
      <c r="N123" s="149"/>
    </row>
    <row r="124" spans="1:14" ht="15.75" x14ac:dyDescent="0.2">
      <c r="A124" s="173" t="s">
        <v>303</v>
      </c>
      <c r="B124" s="174" t="s">
        <v>304</v>
      </c>
      <c r="C124" s="12">
        <v>0</v>
      </c>
      <c r="D124" s="175">
        <v>0</v>
      </c>
      <c r="E124" s="175">
        <v>0</v>
      </c>
      <c r="F124" s="176">
        <f t="shared" si="13"/>
        <v>0</v>
      </c>
      <c r="G124" s="177">
        <v>0</v>
      </c>
      <c r="H124" s="177">
        <f t="shared" si="15"/>
        <v>0</v>
      </c>
      <c r="I124" s="209">
        <f t="shared" si="11"/>
        <v>0</v>
      </c>
      <c r="L124" s="149"/>
      <c r="M124" s="149"/>
      <c r="N124" s="149"/>
    </row>
    <row r="125" spans="1:14" ht="15.75" x14ac:dyDescent="0.2">
      <c r="A125" s="173" t="s">
        <v>305</v>
      </c>
      <c r="B125" s="174" t="s">
        <v>306</v>
      </c>
      <c r="C125" s="175">
        <v>0</v>
      </c>
      <c r="D125" s="175">
        <v>0</v>
      </c>
      <c r="E125" s="175">
        <v>0</v>
      </c>
      <c r="F125" s="176">
        <f t="shared" si="13"/>
        <v>0</v>
      </c>
      <c r="G125" s="177">
        <v>0</v>
      </c>
      <c r="H125" s="177">
        <f t="shared" si="15"/>
        <v>0</v>
      </c>
      <c r="I125" s="209">
        <f t="shared" si="11"/>
        <v>0</v>
      </c>
      <c r="L125" s="149"/>
      <c r="M125" s="149"/>
      <c r="N125" s="149"/>
    </row>
    <row r="126" spans="1:14" ht="15.75" x14ac:dyDescent="0.2">
      <c r="A126" s="173" t="s">
        <v>307</v>
      </c>
      <c r="B126" s="174" t="s">
        <v>308</v>
      </c>
      <c r="C126" s="175">
        <v>0</v>
      </c>
      <c r="D126" s="175">
        <v>0</v>
      </c>
      <c r="E126" s="175">
        <v>0</v>
      </c>
      <c r="F126" s="176">
        <f t="shared" si="13"/>
        <v>0</v>
      </c>
      <c r="G126" s="177">
        <v>0</v>
      </c>
      <c r="H126" s="177">
        <f t="shared" si="15"/>
        <v>0</v>
      </c>
      <c r="I126" s="209">
        <f t="shared" si="11"/>
        <v>0</v>
      </c>
      <c r="L126" s="149"/>
      <c r="M126" s="149"/>
      <c r="N126" s="149"/>
    </row>
    <row r="127" spans="1:14" ht="15.75" x14ac:dyDescent="0.2">
      <c r="A127" s="173" t="s">
        <v>309</v>
      </c>
      <c r="B127" s="174" t="s">
        <v>310</v>
      </c>
      <c r="C127" s="175">
        <v>0</v>
      </c>
      <c r="D127" s="175">
        <v>0</v>
      </c>
      <c r="E127" s="175">
        <v>0</v>
      </c>
      <c r="F127" s="176">
        <f t="shared" si="13"/>
        <v>0</v>
      </c>
      <c r="G127" s="177">
        <v>0</v>
      </c>
      <c r="H127" s="177">
        <f t="shared" si="15"/>
        <v>0</v>
      </c>
      <c r="I127" s="209">
        <f t="shared" si="11"/>
        <v>0</v>
      </c>
      <c r="L127" s="149"/>
      <c r="M127" s="149"/>
      <c r="N127" s="149"/>
    </row>
    <row r="128" spans="1:14" ht="15.75" x14ac:dyDescent="0.2">
      <c r="A128" s="173" t="s">
        <v>311</v>
      </c>
      <c r="B128" s="174" t="s">
        <v>456</v>
      </c>
      <c r="C128" s="175">
        <v>0</v>
      </c>
      <c r="D128" s="175">
        <v>0</v>
      </c>
      <c r="E128" s="175">
        <v>0</v>
      </c>
      <c r="F128" s="176">
        <f t="shared" si="13"/>
        <v>0</v>
      </c>
      <c r="G128" s="177">
        <v>0</v>
      </c>
      <c r="H128" s="177">
        <f t="shared" si="15"/>
        <v>0</v>
      </c>
      <c r="I128" s="209">
        <f t="shared" si="11"/>
        <v>0</v>
      </c>
      <c r="J128" s="178" t="str">
        <f>IF((F128)&lt;=(F121*5%),IF((((F128)=0)),("-"),("CORRECTO")),"ERROR")</f>
        <v>-</v>
      </c>
      <c r="K128" s="179" t="str">
        <f>J128</f>
        <v>-</v>
      </c>
      <c r="L128" s="149"/>
      <c r="M128" s="149"/>
      <c r="N128" s="149"/>
    </row>
    <row r="129" spans="1:14" ht="15.75" x14ac:dyDescent="0.2">
      <c r="A129" s="196" t="s">
        <v>601</v>
      </c>
      <c r="B129" s="197" t="s">
        <v>138</v>
      </c>
      <c r="C129" s="198">
        <f t="shared" ref="C129:E129" si="16">SUM(C130:C132)</f>
        <v>0</v>
      </c>
      <c r="D129" s="198">
        <f t="shared" si="16"/>
        <v>0</v>
      </c>
      <c r="E129" s="198">
        <f t="shared" si="16"/>
        <v>0</v>
      </c>
      <c r="F129" s="198">
        <f t="shared" ref="F129:H129" si="17">SUM(F130:F132)</f>
        <v>0</v>
      </c>
      <c r="G129" s="198">
        <f t="shared" si="17"/>
        <v>0</v>
      </c>
      <c r="H129" s="198">
        <f t="shared" si="17"/>
        <v>0</v>
      </c>
      <c r="I129" s="209">
        <f>F129-G129-H129</f>
        <v>0</v>
      </c>
      <c r="J129" s="178"/>
      <c r="K129" s="201"/>
      <c r="L129" s="149"/>
      <c r="M129" s="149"/>
      <c r="N129" s="149"/>
    </row>
    <row r="130" spans="1:14" ht="15.75" x14ac:dyDescent="0.2">
      <c r="A130" s="173" t="s">
        <v>719</v>
      </c>
      <c r="B130" s="174" t="s">
        <v>720</v>
      </c>
      <c r="C130" s="175">
        <v>0</v>
      </c>
      <c r="D130" s="175">
        <v>0</v>
      </c>
      <c r="E130" s="175">
        <v>0</v>
      </c>
      <c r="F130" s="176">
        <f>C130+D130-E130</f>
        <v>0</v>
      </c>
      <c r="G130" s="177">
        <v>0</v>
      </c>
      <c r="H130" s="177">
        <f>F130</f>
        <v>0</v>
      </c>
      <c r="I130" s="209">
        <f>F130-G130-H130</f>
        <v>0</v>
      </c>
      <c r="J130" s="178"/>
      <c r="K130" s="201"/>
      <c r="L130" s="149"/>
      <c r="M130" s="149"/>
      <c r="N130" s="149"/>
    </row>
    <row r="131" spans="1:14" ht="15.75" x14ac:dyDescent="0.2">
      <c r="A131" s="173" t="s">
        <v>613</v>
      </c>
      <c r="B131" s="174" t="s">
        <v>602</v>
      </c>
      <c r="C131" s="175">
        <v>0</v>
      </c>
      <c r="D131" s="175">
        <v>0</v>
      </c>
      <c r="E131" s="175">
        <v>0</v>
      </c>
      <c r="F131" s="176">
        <f>C131+D131-E131</f>
        <v>0</v>
      </c>
      <c r="G131" s="177">
        <v>0</v>
      </c>
      <c r="H131" s="177">
        <f>F131</f>
        <v>0</v>
      </c>
      <c r="I131" s="209">
        <f>F131-G131-H131</f>
        <v>0</v>
      </c>
      <c r="J131" s="178"/>
      <c r="K131" s="201"/>
      <c r="L131" s="149"/>
      <c r="M131" s="149"/>
      <c r="N131" s="149"/>
    </row>
    <row r="132" spans="1:14" ht="15.75" x14ac:dyDescent="0.2">
      <c r="A132" s="173" t="s">
        <v>614</v>
      </c>
      <c r="B132" s="174" t="s">
        <v>459</v>
      </c>
      <c r="C132" s="175">
        <v>0</v>
      </c>
      <c r="D132" s="175">
        <v>0</v>
      </c>
      <c r="E132" s="175">
        <v>0</v>
      </c>
      <c r="F132" s="176">
        <f>C132+D132-E132</f>
        <v>0</v>
      </c>
      <c r="G132" s="177">
        <v>0</v>
      </c>
      <c r="H132" s="177">
        <f>F132</f>
        <v>0</v>
      </c>
      <c r="I132" s="209">
        <f>F132-G132-H132</f>
        <v>0</v>
      </c>
      <c r="J132" s="178"/>
      <c r="K132" s="201"/>
      <c r="L132" s="149"/>
      <c r="M132" s="149"/>
      <c r="N132" s="149"/>
    </row>
    <row r="133" spans="1:14" ht="15.75" x14ac:dyDescent="0.2">
      <c r="A133" s="196" t="s">
        <v>312</v>
      </c>
      <c r="B133" s="197" t="s">
        <v>133</v>
      </c>
      <c r="C133" s="198">
        <f>SUM(C134:C142)</f>
        <v>-213829632</v>
      </c>
      <c r="D133" s="198">
        <f>SUM(D134:D142)</f>
        <v>0</v>
      </c>
      <c r="E133" s="198">
        <f>SUM(E134:E142)</f>
        <v>3914902</v>
      </c>
      <c r="F133" s="198">
        <f t="shared" si="13"/>
        <v>-217744534</v>
      </c>
      <c r="G133" s="198">
        <f>SUM(G134:G142)</f>
        <v>0</v>
      </c>
      <c r="H133" s="198">
        <f>SUM(H134:H142)</f>
        <v>-217744534</v>
      </c>
      <c r="I133" s="209">
        <f t="shared" si="11"/>
        <v>0</v>
      </c>
      <c r="L133" s="149"/>
      <c r="M133" s="149"/>
      <c r="N133" s="149"/>
    </row>
    <row r="134" spans="1:14" ht="15.75" x14ac:dyDescent="0.2">
      <c r="A134" s="173" t="s">
        <v>313</v>
      </c>
      <c r="B134" s="174" t="s">
        <v>125</v>
      </c>
      <c r="C134" s="175">
        <v>0</v>
      </c>
      <c r="D134" s="175">
        <v>0</v>
      </c>
      <c r="E134" s="175">
        <v>0</v>
      </c>
      <c r="F134" s="176">
        <f t="shared" si="13"/>
        <v>0</v>
      </c>
      <c r="G134" s="177">
        <v>0</v>
      </c>
      <c r="H134" s="177">
        <f t="shared" ref="H134:H141" si="18">F134</f>
        <v>0</v>
      </c>
      <c r="I134" s="209">
        <f t="shared" si="11"/>
        <v>0</v>
      </c>
      <c r="L134" s="149"/>
      <c r="M134" s="149"/>
      <c r="N134" s="149"/>
    </row>
    <row r="135" spans="1:14" ht="15.75" x14ac:dyDescent="0.2">
      <c r="A135" s="173" t="s">
        <v>314</v>
      </c>
      <c r="B135" s="174" t="s">
        <v>210</v>
      </c>
      <c r="C135" s="175">
        <v>0</v>
      </c>
      <c r="D135" s="175">
        <v>0</v>
      </c>
      <c r="E135" s="175">
        <v>0</v>
      </c>
      <c r="F135" s="176">
        <f t="shared" si="13"/>
        <v>0</v>
      </c>
      <c r="G135" s="177">
        <v>0</v>
      </c>
      <c r="H135" s="177">
        <f t="shared" si="18"/>
        <v>0</v>
      </c>
      <c r="I135" s="209">
        <f t="shared" si="11"/>
        <v>0</v>
      </c>
      <c r="L135" s="149"/>
      <c r="M135" s="149"/>
      <c r="N135" s="149"/>
    </row>
    <row r="136" spans="1:14" ht="15.75" x14ac:dyDescent="0.2">
      <c r="A136" s="173" t="s">
        <v>315</v>
      </c>
      <c r="B136" s="174" t="s">
        <v>212</v>
      </c>
      <c r="C136" s="175">
        <v>0</v>
      </c>
      <c r="D136" s="175">
        <v>0</v>
      </c>
      <c r="E136" s="175">
        <v>0</v>
      </c>
      <c r="F136" s="176">
        <f t="shared" si="13"/>
        <v>0</v>
      </c>
      <c r="G136" s="177">
        <v>0</v>
      </c>
      <c r="H136" s="177">
        <f t="shared" si="18"/>
        <v>0</v>
      </c>
      <c r="I136" s="209">
        <f t="shared" si="11"/>
        <v>0</v>
      </c>
      <c r="L136" s="149"/>
      <c r="M136" s="149"/>
      <c r="N136" s="149"/>
    </row>
    <row r="137" spans="1:14" ht="15.75" x14ac:dyDescent="0.2">
      <c r="A137" s="173" t="s">
        <v>316</v>
      </c>
      <c r="B137" s="174" t="s">
        <v>134</v>
      </c>
      <c r="C137" s="175">
        <v>-47762949</v>
      </c>
      <c r="D137" s="175">
        <v>0</v>
      </c>
      <c r="E137" s="175">
        <v>552046</v>
      </c>
      <c r="F137" s="176">
        <f t="shared" si="13"/>
        <v>-48314995</v>
      </c>
      <c r="G137" s="177">
        <v>0</v>
      </c>
      <c r="H137" s="177">
        <f t="shared" si="18"/>
        <v>-48314995</v>
      </c>
      <c r="I137" s="209">
        <f t="shared" si="11"/>
        <v>0</v>
      </c>
      <c r="L137" s="149"/>
      <c r="M137" s="149"/>
      <c r="N137" s="149"/>
    </row>
    <row r="138" spans="1:14" ht="15.75" x14ac:dyDescent="0.2">
      <c r="A138" s="173" t="s">
        <v>317</v>
      </c>
      <c r="B138" s="174" t="s">
        <v>219</v>
      </c>
      <c r="C138" s="175">
        <v>-3781672</v>
      </c>
      <c r="D138" s="175">
        <v>0</v>
      </c>
      <c r="E138" s="175">
        <v>0</v>
      </c>
      <c r="F138" s="176">
        <f t="shared" si="13"/>
        <v>-3781672</v>
      </c>
      <c r="G138" s="177">
        <v>0</v>
      </c>
      <c r="H138" s="177">
        <f t="shared" si="18"/>
        <v>-3781672</v>
      </c>
      <c r="I138" s="209">
        <f t="shared" si="11"/>
        <v>0</v>
      </c>
      <c r="L138" s="149"/>
      <c r="M138" s="149"/>
      <c r="N138" s="149"/>
    </row>
    <row r="139" spans="1:14" ht="15.75" x14ac:dyDescent="0.2">
      <c r="A139" s="173" t="s">
        <v>318</v>
      </c>
      <c r="B139" s="174" t="s">
        <v>319</v>
      </c>
      <c r="C139" s="175">
        <v>-90607961</v>
      </c>
      <c r="D139" s="175">
        <v>0</v>
      </c>
      <c r="E139" s="175">
        <v>844473</v>
      </c>
      <c r="F139" s="176">
        <f t="shared" si="13"/>
        <v>-91452434</v>
      </c>
      <c r="G139" s="177">
        <v>0</v>
      </c>
      <c r="H139" s="177">
        <f t="shared" si="18"/>
        <v>-91452434</v>
      </c>
      <c r="I139" s="209">
        <f t="shared" si="11"/>
        <v>0</v>
      </c>
      <c r="L139" s="149"/>
      <c r="M139" s="149"/>
      <c r="N139" s="149"/>
    </row>
    <row r="140" spans="1:14" ht="15.75" x14ac:dyDescent="0.2">
      <c r="A140" s="173" t="s">
        <v>320</v>
      </c>
      <c r="B140" s="174" t="s">
        <v>135</v>
      </c>
      <c r="C140" s="175">
        <v>-67706112</v>
      </c>
      <c r="D140" s="175">
        <v>0</v>
      </c>
      <c r="E140" s="175">
        <v>2452332</v>
      </c>
      <c r="F140" s="176">
        <f t="shared" si="13"/>
        <v>-70158444</v>
      </c>
      <c r="G140" s="177">
        <v>0</v>
      </c>
      <c r="H140" s="177">
        <f t="shared" si="18"/>
        <v>-70158444</v>
      </c>
      <c r="I140" s="209">
        <f t="shared" si="11"/>
        <v>0</v>
      </c>
      <c r="L140" s="149"/>
      <c r="M140" s="149"/>
      <c r="N140" s="149"/>
    </row>
    <row r="141" spans="1:14" ht="15.75" x14ac:dyDescent="0.2">
      <c r="A141" s="173" t="s">
        <v>321</v>
      </c>
      <c r="B141" s="174" t="s">
        <v>224</v>
      </c>
      <c r="C141" s="175">
        <v>0</v>
      </c>
      <c r="D141" s="175">
        <v>0</v>
      </c>
      <c r="E141" s="175">
        <v>0</v>
      </c>
      <c r="F141" s="176">
        <f t="shared" si="13"/>
        <v>0</v>
      </c>
      <c r="G141" s="177">
        <v>0</v>
      </c>
      <c r="H141" s="177">
        <f t="shared" si="18"/>
        <v>0</v>
      </c>
      <c r="I141" s="209">
        <f t="shared" si="11"/>
        <v>0</v>
      </c>
      <c r="L141" s="149"/>
      <c r="M141" s="149"/>
      <c r="N141" s="149"/>
    </row>
    <row r="142" spans="1:14" ht="15.75" x14ac:dyDescent="0.2">
      <c r="A142" s="173" t="s">
        <v>322</v>
      </c>
      <c r="B142" s="174" t="s">
        <v>222</v>
      </c>
      <c r="C142" s="175">
        <v>-3970938</v>
      </c>
      <c r="D142" s="175">
        <v>0</v>
      </c>
      <c r="E142" s="175">
        <v>66051</v>
      </c>
      <c r="F142" s="176">
        <f t="shared" si="13"/>
        <v>-4036989</v>
      </c>
      <c r="G142" s="177">
        <v>0</v>
      </c>
      <c r="H142" s="177">
        <f>+F142</f>
        <v>-4036989</v>
      </c>
      <c r="I142" s="209">
        <f t="shared" si="11"/>
        <v>0</v>
      </c>
      <c r="L142" s="149"/>
      <c r="M142" s="149"/>
      <c r="N142" s="149"/>
    </row>
    <row r="143" spans="1:14" ht="15.75" x14ac:dyDescent="0.2">
      <c r="A143" s="196" t="s">
        <v>323</v>
      </c>
      <c r="B143" s="197" t="s">
        <v>610</v>
      </c>
      <c r="C143" s="198">
        <f>SUM(C144:C149)</f>
        <v>0</v>
      </c>
      <c r="D143" s="198">
        <f>SUM(D144:D149)</f>
        <v>0</v>
      </c>
      <c r="E143" s="198">
        <f>SUM(E144:E149)</f>
        <v>0</v>
      </c>
      <c r="F143" s="198">
        <f t="shared" si="13"/>
        <v>0</v>
      </c>
      <c r="G143" s="198">
        <f>SUM(G144:G149)</f>
        <v>0</v>
      </c>
      <c r="H143" s="198">
        <f>SUM(H144:H149)</f>
        <v>0</v>
      </c>
      <c r="I143" s="209">
        <f t="shared" si="11"/>
        <v>0</v>
      </c>
      <c r="L143" s="149"/>
      <c r="M143" s="149"/>
      <c r="N143" s="149"/>
    </row>
    <row r="144" spans="1:14" x14ac:dyDescent="0.2">
      <c r="A144" s="199" t="s">
        <v>604</v>
      </c>
      <c r="B144" s="200" t="s">
        <v>134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09">
        <f t="shared" si="11"/>
        <v>0</v>
      </c>
      <c r="L144" s="149"/>
      <c r="M144" s="149"/>
      <c r="N144" s="149"/>
    </row>
    <row r="145" spans="1:14" x14ac:dyDescent="0.2">
      <c r="A145" s="199" t="s">
        <v>605</v>
      </c>
      <c r="B145" s="200" t="s">
        <v>395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09">
        <f>F145-G145-H145</f>
        <v>0</v>
      </c>
      <c r="L145" s="149"/>
      <c r="M145" s="149"/>
      <c r="N145" s="149"/>
    </row>
    <row r="146" spans="1:14" x14ac:dyDescent="0.2">
      <c r="A146" s="199" t="s">
        <v>606</v>
      </c>
      <c r="B146" s="200" t="s">
        <v>319</v>
      </c>
      <c r="C146" s="22">
        <v>0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09">
        <f>F146-G146-H146</f>
        <v>0</v>
      </c>
      <c r="L146" s="149"/>
      <c r="M146" s="149"/>
      <c r="N146" s="149"/>
    </row>
    <row r="147" spans="1:14" x14ac:dyDescent="0.2">
      <c r="A147" s="199" t="s">
        <v>607</v>
      </c>
      <c r="B147" s="200" t="s">
        <v>135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09">
        <f>F147-G147-H147</f>
        <v>0</v>
      </c>
      <c r="L147" s="149"/>
      <c r="M147" s="149"/>
      <c r="N147" s="149"/>
    </row>
    <row r="148" spans="1:14" x14ac:dyDescent="0.2">
      <c r="A148" s="199" t="s">
        <v>608</v>
      </c>
      <c r="B148" s="200" t="s">
        <v>222</v>
      </c>
      <c r="C148" s="22">
        <v>0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09">
        <f t="shared" si="11"/>
        <v>0</v>
      </c>
      <c r="L148" s="149"/>
      <c r="M148" s="149"/>
      <c r="N148" s="149"/>
    </row>
    <row r="149" spans="1:14" x14ac:dyDescent="0.2">
      <c r="A149" s="199" t="s">
        <v>609</v>
      </c>
      <c r="B149" s="200" t="s">
        <v>603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09">
        <f t="shared" si="11"/>
        <v>0</v>
      </c>
      <c r="L149" s="149"/>
      <c r="M149" s="149"/>
      <c r="N149" s="149"/>
    </row>
    <row r="150" spans="1:14" ht="15.75" x14ac:dyDescent="0.2">
      <c r="A150" s="191" t="s">
        <v>324</v>
      </c>
      <c r="B150" s="194" t="s">
        <v>136</v>
      </c>
      <c r="C150" s="195">
        <f>C151+C154+C157+C162+C166</f>
        <v>2436000</v>
      </c>
      <c r="D150" s="195">
        <f>D151+D154+D157+D162+D166</f>
        <v>0</v>
      </c>
      <c r="E150" s="195">
        <f>E151+E154+E157+E162+E166</f>
        <v>0</v>
      </c>
      <c r="F150" s="195">
        <f t="shared" si="13"/>
        <v>2436000</v>
      </c>
      <c r="G150" s="195">
        <f>G151+G154+G157+G162+G166</f>
        <v>0</v>
      </c>
      <c r="H150" s="195">
        <f>H151+H154+H157+H162+H166</f>
        <v>2436000</v>
      </c>
      <c r="I150" s="209">
        <f t="shared" ref="I150:I171" si="19">F150-G150-H150</f>
        <v>0</v>
      </c>
      <c r="L150" s="149"/>
      <c r="M150" s="149"/>
      <c r="N150" s="149"/>
    </row>
    <row r="151" spans="1:14" ht="15.75" x14ac:dyDescent="0.2">
      <c r="A151" s="196" t="s">
        <v>615</v>
      </c>
      <c r="B151" s="197" t="s">
        <v>116</v>
      </c>
      <c r="C151" s="198">
        <f>SUM(C152:C153)</f>
        <v>0</v>
      </c>
      <c r="D151" s="198">
        <f>SUM(D152:D153)</f>
        <v>0</v>
      </c>
      <c r="E151" s="198">
        <f>SUM(E152:E153)</f>
        <v>0</v>
      </c>
      <c r="F151" s="198">
        <f t="shared" si="13"/>
        <v>0</v>
      </c>
      <c r="G151" s="198">
        <f>SUM(G152:G153)</f>
        <v>0</v>
      </c>
      <c r="H151" s="198">
        <f>SUM(H152:H153)</f>
        <v>0</v>
      </c>
      <c r="I151" s="209">
        <f t="shared" si="19"/>
        <v>0</v>
      </c>
      <c r="L151" s="149"/>
      <c r="M151" s="149"/>
      <c r="N151" s="149"/>
    </row>
    <row r="152" spans="1:14" ht="15.75" x14ac:dyDescent="0.2">
      <c r="A152" s="199" t="s">
        <v>617</v>
      </c>
      <c r="B152" s="200" t="s">
        <v>616</v>
      </c>
      <c r="C152" s="175">
        <v>0</v>
      </c>
      <c r="D152" s="175">
        <v>0</v>
      </c>
      <c r="E152" s="175">
        <v>0</v>
      </c>
      <c r="F152" s="176">
        <f t="shared" si="13"/>
        <v>0</v>
      </c>
      <c r="G152" s="177">
        <f>F152</f>
        <v>0</v>
      </c>
      <c r="H152" s="177">
        <v>0</v>
      </c>
      <c r="I152" s="209">
        <f t="shared" si="19"/>
        <v>0</v>
      </c>
      <c r="L152" s="149"/>
      <c r="M152" s="149"/>
      <c r="N152" s="149"/>
    </row>
    <row r="153" spans="1:14" ht="15.75" x14ac:dyDescent="0.2">
      <c r="A153" s="199" t="s">
        <v>618</v>
      </c>
      <c r="B153" s="200" t="s">
        <v>198</v>
      </c>
      <c r="C153" s="175">
        <v>0</v>
      </c>
      <c r="D153" s="175">
        <v>0</v>
      </c>
      <c r="E153" s="175">
        <v>0</v>
      </c>
      <c r="F153" s="176">
        <f t="shared" ref="F153:F168" si="20">C153+D153-E153</f>
        <v>0</v>
      </c>
      <c r="G153" s="177">
        <f>F153</f>
        <v>0</v>
      </c>
      <c r="H153" s="177">
        <v>0</v>
      </c>
      <c r="I153" s="209">
        <f t="shared" si="19"/>
        <v>0</v>
      </c>
      <c r="L153" s="149"/>
      <c r="M153" s="149"/>
      <c r="N153" s="149"/>
    </row>
    <row r="154" spans="1:14" ht="15.75" x14ac:dyDescent="0.2">
      <c r="A154" s="196" t="s">
        <v>619</v>
      </c>
      <c r="B154" s="197" t="s">
        <v>199</v>
      </c>
      <c r="C154" s="198">
        <f>SUM(C155)</f>
        <v>0</v>
      </c>
      <c r="D154" s="198">
        <f>SUM(D155)</f>
        <v>0</v>
      </c>
      <c r="E154" s="198">
        <f>SUM(E155)</f>
        <v>0</v>
      </c>
      <c r="F154" s="198">
        <f t="shared" si="20"/>
        <v>0</v>
      </c>
      <c r="G154" s="198">
        <f>SUM(G155:G156)</f>
        <v>0</v>
      </c>
      <c r="H154" s="198">
        <f>SUM(H155:H156)</f>
        <v>0</v>
      </c>
      <c r="I154" s="209">
        <f t="shared" si="19"/>
        <v>0</v>
      </c>
      <c r="L154" s="149"/>
      <c r="M154" s="149"/>
      <c r="N154" s="149"/>
    </row>
    <row r="155" spans="1:14" ht="15.75" x14ac:dyDescent="0.2">
      <c r="A155" s="173" t="s">
        <v>620</v>
      </c>
      <c r="B155" s="174" t="s">
        <v>200</v>
      </c>
      <c r="C155" s="175">
        <v>0</v>
      </c>
      <c r="D155" s="175">
        <v>0</v>
      </c>
      <c r="E155" s="175">
        <v>0</v>
      </c>
      <c r="F155" s="176">
        <f t="shared" si="20"/>
        <v>0</v>
      </c>
      <c r="G155" s="177">
        <f>F155</f>
        <v>0</v>
      </c>
      <c r="H155" s="177">
        <v>0</v>
      </c>
      <c r="I155" s="209">
        <f t="shared" si="19"/>
        <v>0</v>
      </c>
      <c r="L155" s="149"/>
      <c r="M155" s="149"/>
      <c r="N155" s="149"/>
    </row>
    <row r="156" spans="1:14" ht="15.75" x14ac:dyDescent="0.2">
      <c r="A156" s="173" t="s">
        <v>729</v>
      </c>
      <c r="B156" s="174" t="s">
        <v>730</v>
      </c>
      <c r="C156" s="175">
        <v>0</v>
      </c>
      <c r="D156" s="175">
        <v>0</v>
      </c>
      <c r="E156" s="175">
        <v>0</v>
      </c>
      <c r="F156" s="176">
        <f t="shared" si="20"/>
        <v>0</v>
      </c>
      <c r="G156" s="177">
        <f>F156</f>
        <v>0</v>
      </c>
      <c r="H156" s="177">
        <v>0</v>
      </c>
      <c r="I156" s="209">
        <f t="shared" si="19"/>
        <v>0</v>
      </c>
      <c r="L156" s="149"/>
      <c r="M156" s="149"/>
      <c r="N156" s="149"/>
    </row>
    <row r="157" spans="1:14" ht="15.75" x14ac:dyDescent="0.2">
      <c r="A157" s="196" t="s">
        <v>331</v>
      </c>
      <c r="B157" s="197" t="s">
        <v>139</v>
      </c>
      <c r="C157" s="198">
        <f>SUM(C158:C161)</f>
        <v>2436000</v>
      </c>
      <c r="D157" s="198">
        <f>SUM(D158:D161)</f>
        <v>0</v>
      </c>
      <c r="E157" s="198">
        <f>SUM(E158:E161)</f>
        <v>0</v>
      </c>
      <c r="F157" s="198">
        <f t="shared" si="20"/>
        <v>2436000</v>
      </c>
      <c r="G157" s="198">
        <f>SUM(G158:G161)</f>
        <v>0</v>
      </c>
      <c r="H157" s="198">
        <f>SUM(H158:H161)</f>
        <v>2436000</v>
      </c>
      <c r="I157" s="209">
        <f t="shared" si="19"/>
        <v>0</v>
      </c>
      <c r="L157" s="149"/>
      <c r="M157" s="149"/>
      <c r="N157" s="149"/>
    </row>
    <row r="158" spans="1:14" ht="15.75" x14ac:dyDescent="0.2">
      <c r="A158" s="173" t="s">
        <v>332</v>
      </c>
      <c r="B158" s="174" t="s">
        <v>333</v>
      </c>
      <c r="C158" s="175">
        <v>0</v>
      </c>
      <c r="D158" s="175">
        <v>0</v>
      </c>
      <c r="E158" s="175">
        <v>0</v>
      </c>
      <c r="F158" s="176">
        <f t="shared" si="20"/>
        <v>0</v>
      </c>
      <c r="G158" s="177">
        <v>0</v>
      </c>
      <c r="H158" s="177">
        <f>F158</f>
        <v>0</v>
      </c>
      <c r="I158" s="209">
        <f t="shared" si="19"/>
        <v>0</v>
      </c>
      <c r="L158" s="149"/>
      <c r="M158" s="149"/>
      <c r="N158" s="149"/>
    </row>
    <row r="159" spans="1:14" ht="15.75" x14ac:dyDescent="0.2">
      <c r="A159" s="173" t="s">
        <v>334</v>
      </c>
      <c r="B159" s="174" t="s">
        <v>140</v>
      </c>
      <c r="C159" s="175">
        <v>2436000</v>
      </c>
      <c r="D159" s="175">
        <v>0</v>
      </c>
      <c r="E159" s="175">
        <v>0</v>
      </c>
      <c r="F159" s="176">
        <f t="shared" si="20"/>
        <v>2436000</v>
      </c>
      <c r="G159" s="177">
        <v>0</v>
      </c>
      <c r="H159" s="177">
        <f>F159</f>
        <v>2436000</v>
      </c>
      <c r="I159" s="209">
        <f t="shared" si="19"/>
        <v>0</v>
      </c>
      <c r="L159" s="149"/>
      <c r="M159" s="149"/>
      <c r="N159" s="149"/>
    </row>
    <row r="160" spans="1:14" ht="15.75" x14ac:dyDescent="0.2">
      <c r="A160" s="173" t="s">
        <v>335</v>
      </c>
      <c r="B160" s="174" t="s">
        <v>336</v>
      </c>
      <c r="C160" s="175">
        <v>0</v>
      </c>
      <c r="D160" s="175">
        <v>0</v>
      </c>
      <c r="E160" s="175">
        <v>0</v>
      </c>
      <c r="F160" s="176">
        <f t="shared" si="20"/>
        <v>0</v>
      </c>
      <c r="G160" s="177">
        <v>0</v>
      </c>
      <c r="H160" s="177">
        <f>F160</f>
        <v>0</v>
      </c>
      <c r="I160" s="209">
        <f t="shared" si="19"/>
        <v>0</v>
      </c>
      <c r="L160" s="149"/>
      <c r="M160" s="149"/>
      <c r="N160" s="149"/>
    </row>
    <row r="161" spans="1:14" ht="15.75" x14ac:dyDescent="0.2">
      <c r="A161" s="173" t="s">
        <v>337</v>
      </c>
      <c r="B161" s="174" t="s">
        <v>141</v>
      </c>
      <c r="C161" s="175">
        <v>0</v>
      </c>
      <c r="D161" s="175">
        <v>0</v>
      </c>
      <c r="E161" s="175">
        <v>0</v>
      </c>
      <c r="F161" s="176">
        <f t="shared" si="20"/>
        <v>0</v>
      </c>
      <c r="G161" s="177">
        <v>0</v>
      </c>
      <c r="H161" s="177">
        <f>F161</f>
        <v>0</v>
      </c>
      <c r="I161" s="209">
        <f t="shared" si="19"/>
        <v>0</v>
      </c>
      <c r="J161" s="178" t="str">
        <f>IF((F161)&lt;=(F157*5%),IF((((F161)=0)),("-"),("CORRECTO")),"ERROR")</f>
        <v>-</v>
      </c>
      <c r="K161" s="179" t="str">
        <f>J161</f>
        <v>-</v>
      </c>
      <c r="L161" s="149"/>
      <c r="M161" s="149"/>
      <c r="N161" s="149"/>
    </row>
    <row r="162" spans="1:14" ht="15.75" x14ac:dyDescent="0.2">
      <c r="A162" s="196" t="s">
        <v>338</v>
      </c>
      <c r="B162" s="197" t="s">
        <v>460</v>
      </c>
      <c r="C162" s="198">
        <f>SUM(C163:C165)</f>
        <v>0</v>
      </c>
      <c r="D162" s="198">
        <f>SUM(D163:D165)</f>
        <v>0</v>
      </c>
      <c r="E162" s="198">
        <f>SUM(E163:E165)</f>
        <v>0</v>
      </c>
      <c r="F162" s="198">
        <f t="shared" si="20"/>
        <v>0</v>
      </c>
      <c r="G162" s="198">
        <f>SUM(G163:G165)</f>
        <v>0</v>
      </c>
      <c r="H162" s="198">
        <f>SUM(H163:H165)</f>
        <v>0</v>
      </c>
      <c r="I162" s="209">
        <f t="shared" si="19"/>
        <v>0</v>
      </c>
      <c r="L162" s="149"/>
      <c r="M162" s="149"/>
      <c r="N162" s="149"/>
    </row>
    <row r="163" spans="1:14" ht="15.75" x14ac:dyDescent="0.2">
      <c r="A163" s="173" t="s">
        <v>339</v>
      </c>
      <c r="B163" s="174" t="s">
        <v>333</v>
      </c>
      <c r="C163" s="175">
        <v>0</v>
      </c>
      <c r="D163" s="175">
        <v>0</v>
      </c>
      <c r="E163" s="175">
        <v>0</v>
      </c>
      <c r="F163" s="176">
        <f t="shared" si="20"/>
        <v>0</v>
      </c>
      <c r="G163" s="177">
        <v>0</v>
      </c>
      <c r="H163" s="177">
        <f>F163</f>
        <v>0</v>
      </c>
      <c r="I163" s="209">
        <f t="shared" si="19"/>
        <v>0</v>
      </c>
      <c r="L163" s="149"/>
      <c r="M163" s="149"/>
      <c r="N163" s="149"/>
    </row>
    <row r="164" spans="1:14" ht="15.75" x14ac:dyDescent="0.2">
      <c r="A164" s="173" t="s">
        <v>340</v>
      </c>
      <c r="B164" s="174" t="s">
        <v>140</v>
      </c>
      <c r="C164" s="175">
        <v>0</v>
      </c>
      <c r="D164" s="175">
        <v>0</v>
      </c>
      <c r="E164" s="175">
        <v>0</v>
      </c>
      <c r="F164" s="176">
        <f t="shared" si="20"/>
        <v>0</v>
      </c>
      <c r="G164" s="177">
        <v>0</v>
      </c>
      <c r="H164" s="177">
        <f>F164</f>
        <v>0</v>
      </c>
      <c r="I164" s="209">
        <f t="shared" si="19"/>
        <v>0</v>
      </c>
      <c r="L164" s="149"/>
      <c r="M164" s="149"/>
      <c r="N164" s="149"/>
    </row>
    <row r="165" spans="1:14" ht="15.75" x14ac:dyDescent="0.2">
      <c r="A165" s="173" t="s">
        <v>341</v>
      </c>
      <c r="B165" s="174" t="s">
        <v>336</v>
      </c>
      <c r="C165" s="175">
        <v>0</v>
      </c>
      <c r="D165" s="175">
        <v>0</v>
      </c>
      <c r="E165" s="175">
        <v>0</v>
      </c>
      <c r="F165" s="176">
        <f t="shared" si="20"/>
        <v>0</v>
      </c>
      <c r="G165" s="177">
        <v>0</v>
      </c>
      <c r="H165" s="177">
        <f>F165</f>
        <v>0</v>
      </c>
      <c r="I165" s="209">
        <f t="shared" si="19"/>
        <v>0</v>
      </c>
      <c r="L165" s="149"/>
      <c r="M165" s="149"/>
      <c r="N165" s="149"/>
    </row>
    <row r="166" spans="1:14" ht="15.75" x14ac:dyDescent="0.2">
      <c r="A166" s="196" t="s">
        <v>622</v>
      </c>
      <c r="B166" s="197" t="s">
        <v>625</v>
      </c>
      <c r="C166" s="198">
        <f>SUM(C167:C168)</f>
        <v>0</v>
      </c>
      <c r="D166" s="198">
        <f>SUM(D167:D168)</f>
        <v>0</v>
      </c>
      <c r="E166" s="198">
        <f>SUM(E167:E168)</f>
        <v>0</v>
      </c>
      <c r="F166" s="198">
        <f t="shared" si="20"/>
        <v>0</v>
      </c>
      <c r="G166" s="198">
        <f>SUM(G167:G168)</f>
        <v>0</v>
      </c>
      <c r="H166" s="198">
        <f>SUM(H167:H168)</f>
        <v>0</v>
      </c>
      <c r="I166" s="209">
        <f t="shared" si="19"/>
        <v>0</v>
      </c>
      <c r="L166" s="149"/>
      <c r="M166" s="149"/>
      <c r="N166" s="149"/>
    </row>
    <row r="167" spans="1:14" ht="15.75" x14ac:dyDescent="0.2">
      <c r="A167" s="199" t="s">
        <v>623</v>
      </c>
      <c r="B167" s="200" t="s">
        <v>140</v>
      </c>
      <c r="C167" s="175">
        <v>0</v>
      </c>
      <c r="D167" s="175">
        <v>0</v>
      </c>
      <c r="E167" s="175">
        <v>0</v>
      </c>
      <c r="F167" s="176">
        <f>C167+D167-E167</f>
        <v>0</v>
      </c>
      <c r="G167" s="177">
        <f>F167</f>
        <v>0</v>
      </c>
      <c r="H167" s="177">
        <v>0</v>
      </c>
      <c r="I167" s="209">
        <f>F167-G167-H167</f>
        <v>0</v>
      </c>
      <c r="L167" s="149"/>
      <c r="M167" s="149"/>
      <c r="N167" s="149"/>
    </row>
    <row r="168" spans="1:14" ht="15.75" x14ac:dyDescent="0.2">
      <c r="A168" s="199" t="s">
        <v>624</v>
      </c>
      <c r="B168" s="200" t="s">
        <v>621</v>
      </c>
      <c r="C168" s="175">
        <v>0</v>
      </c>
      <c r="D168" s="175">
        <v>0</v>
      </c>
      <c r="E168" s="175">
        <v>0</v>
      </c>
      <c r="F168" s="176">
        <f t="shared" si="20"/>
        <v>0</v>
      </c>
      <c r="G168" s="177">
        <f>F168</f>
        <v>0</v>
      </c>
      <c r="H168" s="177">
        <v>0</v>
      </c>
      <c r="I168" s="209">
        <f t="shared" si="19"/>
        <v>0</v>
      </c>
      <c r="L168" s="149"/>
      <c r="M168" s="149"/>
      <c r="N168" s="149"/>
    </row>
    <row r="169" spans="1:14" ht="15.75" x14ac:dyDescent="0.2">
      <c r="A169" s="191">
        <v>2</v>
      </c>
      <c r="B169" s="192" t="s">
        <v>461</v>
      </c>
      <c r="C169" s="193">
        <f>C170+C203</f>
        <v>1709000</v>
      </c>
      <c r="D169" s="193">
        <f>D170+D203</f>
        <v>11727680</v>
      </c>
      <c r="E169" s="193">
        <f>E170+E203</f>
        <v>12203680</v>
      </c>
      <c r="F169" s="193">
        <f>+C169+E169-D169</f>
        <v>2185000</v>
      </c>
      <c r="G169" s="193">
        <f>G170+G203</f>
        <v>2185000</v>
      </c>
      <c r="H169" s="193">
        <f>H170+H203</f>
        <v>0</v>
      </c>
      <c r="I169" s="209">
        <f t="shared" si="19"/>
        <v>0</v>
      </c>
      <c r="L169" s="149"/>
      <c r="M169" s="149"/>
      <c r="N169" s="149"/>
    </row>
    <row r="170" spans="1:14" ht="15.75" x14ac:dyDescent="0.2">
      <c r="A170" s="191" t="s">
        <v>342</v>
      </c>
      <c r="B170" s="194" t="s">
        <v>143</v>
      </c>
      <c r="C170" s="195">
        <f>C171+C174+C176+C180+C193+C201</f>
        <v>1709000</v>
      </c>
      <c r="D170" s="195">
        <f>D171+D174+D176+D180+D193+D201</f>
        <v>11727680</v>
      </c>
      <c r="E170" s="195">
        <f>E171+E174+E176+E180+E193+E201</f>
        <v>12203680</v>
      </c>
      <c r="F170" s="195">
        <f>+C170+E170-D170</f>
        <v>2185000</v>
      </c>
      <c r="G170" s="195">
        <f>G171+G174+G176+G180+G193+G201</f>
        <v>2185000</v>
      </c>
      <c r="H170" s="195">
        <f>H171+H174+H176+H180+H193+H201</f>
        <v>0</v>
      </c>
      <c r="I170" s="209">
        <f t="shared" si="19"/>
        <v>0</v>
      </c>
      <c r="L170" s="149"/>
      <c r="M170" s="149"/>
      <c r="N170" s="149"/>
    </row>
    <row r="171" spans="1:14" ht="15.75" x14ac:dyDescent="0.2">
      <c r="A171" s="196" t="s">
        <v>343</v>
      </c>
      <c r="B171" s="197" t="s">
        <v>144</v>
      </c>
      <c r="C171" s="198">
        <f>SUM(C172:C173)</f>
        <v>0</v>
      </c>
      <c r="D171" s="198">
        <f>SUM(D172:D173)</f>
        <v>10076680</v>
      </c>
      <c r="E171" s="198">
        <f>SUM(E172:E173)</f>
        <v>11219680</v>
      </c>
      <c r="F171" s="198">
        <f>+C171+E171-D171</f>
        <v>1143000</v>
      </c>
      <c r="G171" s="198">
        <f>SUM(G172:G173)</f>
        <v>1143000</v>
      </c>
      <c r="H171" s="198">
        <f>SUM(H172:H173)</f>
        <v>0</v>
      </c>
      <c r="I171" s="209">
        <f t="shared" si="19"/>
        <v>0</v>
      </c>
      <c r="L171" s="149"/>
      <c r="M171" s="149"/>
      <c r="N171" s="149"/>
    </row>
    <row r="172" spans="1:14" ht="15.75" x14ac:dyDescent="0.2">
      <c r="A172" s="173" t="s">
        <v>344</v>
      </c>
      <c r="B172" s="174" t="s">
        <v>145</v>
      </c>
      <c r="C172" s="175">
        <v>0</v>
      </c>
      <c r="D172" s="175">
        <v>10076680</v>
      </c>
      <c r="E172" s="175">
        <v>11219680</v>
      </c>
      <c r="F172" s="177">
        <f>+C172+E172-D172</f>
        <v>1143000</v>
      </c>
      <c r="G172" s="176">
        <f>F172</f>
        <v>1143000</v>
      </c>
      <c r="H172" s="177">
        <v>0</v>
      </c>
      <c r="I172" s="209">
        <f t="shared" ref="I172:I205" si="21">F172-G172-H172</f>
        <v>0</v>
      </c>
      <c r="L172" s="149"/>
      <c r="M172" s="149"/>
      <c r="N172" s="149"/>
    </row>
    <row r="173" spans="1:14" ht="15.75" x14ac:dyDescent="0.2">
      <c r="A173" s="173" t="s">
        <v>462</v>
      </c>
      <c r="B173" s="174" t="s">
        <v>463</v>
      </c>
      <c r="C173" s="175">
        <v>0</v>
      </c>
      <c r="D173" s="175">
        <v>0</v>
      </c>
      <c r="E173" s="175">
        <v>0</v>
      </c>
      <c r="F173" s="176">
        <f t="shared" ref="F173:F205" si="22">+C173+E173-D173</f>
        <v>0</v>
      </c>
      <c r="G173" s="176">
        <f>F173</f>
        <v>0</v>
      </c>
      <c r="H173" s="177">
        <v>0</v>
      </c>
      <c r="I173" s="209">
        <f t="shared" si="21"/>
        <v>0</v>
      </c>
      <c r="L173" s="149"/>
      <c r="M173" s="149"/>
      <c r="N173" s="149"/>
    </row>
    <row r="174" spans="1:14" ht="15.75" x14ac:dyDescent="0.2">
      <c r="A174" s="196" t="s">
        <v>345</v>
      </c>
      <c r="B174" s="197" t="s">
        <v>464</v>
      </c>
      <c r="C174" s="198">
        <f>SUM(C175)</f>
        <v>0</v>
      </c>
      <c r="D174" s="198">
        <f>SUM(D175)</f>
        <v>0</v>
      </c>
      <c r="E174" s="198">
        <f>SUM(E175)</f>
        <v>0</v>
      </c>
      <c r="F174" s="198">
        <f t="shared" si="22"/>
        <v>0</v>
      </c>
      <c r="G174" s="198">
        <f>SUM(G175)</f>
        <v>0</v>
      </c>
      <c r="H174" s="198">
        <f>SUM(H175)</f>
        <v>0</v>
      </c>
      <c r="I174" s="209">
        <f t="shared" si="21"/>
        <v>0</v>
      </c>
      <c r="L174" s="149"/>
      <c r="M174" s="149"/>
      <c r="N174" s="149"/>
    </row>
    <row r="175" spans="1:14" ht="15.75" x14ac:dyDescent="0.2">
      <c r="A175" s="173" t="s">
        <v>465</v>
      </c>
      <c r="B175" s="174" t="s">
        <v>393</v>
      </c>
      <c r="C175" s="175">
        <v>0</v>
      </c>
      <c r="D175" s="175">
        <v>0</v>
      </c>
      <c r="E175" s="175">
        <v>0</v>
      </c>
      <c r="F175" s="176">
        <f t="shared" si="22"/>
        <v>0</v>
      </c>
      <c r="G175" s="176">
        <f>F175</f>
        <v>0</v>
      </c>
      <c r="H175" s="177">
        <v>0</v>
      </c>
      <c r="I175" s="209">
        <f t="shared" si="21"/>
        <v>0</v>
      </c>
      <c r="L175" s="149"/>
      <c r="M175" s="149"/>
      <c r="N175" s="149"/>
    </row>
    <row r="176" spans="1:14" ht="15.75" x14ac:dyDescent="0.2">
      <c r="A176" s="196" t="s">
        <v>626</v>
      </c>
      <c r="B176" s="197" t="s">
        <v>627</v>
      </c>
      <c r="C176" s="198">
        <f>SUM(C177:C179)</f>
        <v>659000</v>
      </c>
      <c r="D176" s="198">
        <f>SUM(D177:D179)</f>
        <v>601000</v>
      </c>
      <c r="E176" s="198">
        <f>SUM(E177:E179)</f>
        <v>319000</v>
      </c>
      <c r="F176" s="198">
        <f t="shared" si="22"/>
        <v>377000</v>
      </c>
      <c r="G176" s="198">
        <f>SUM(G177:G179)</f>
        <v>377000</v>
      </c>
      <c r="H176" s="198">
        <f>SUM(H178:H179)</f>
        <v>0</v>
      </c>
      <c r="I176" s="209">
        <f t="shared" si="21"/>
        <v>0</v>
      </c>
      <c r="L176" s="149"/>
      <c r="M176" s="149"/>
      <c r="N176" s="149"/>
    </row>
    <row r="177" spans="1:14" ht="15.75" x14ac:dyDescent="0.2">
      <c r="A177" s="199" t="s">
        <v>629</v>
      </c>
      <c r="B177" s="200" t="s">
        <v>477</v>
      </c>
      <c r="C177" s="175">
        <v>0</v>
      </c>
      <c r="D177" s="175">
        <v>0</v>
      </c>
      <c r="E177" s="175">
        <v>0</v>
      </c>
      <c r="F177" s="176">
        <f>+C177+E177-D177</f>
        <v>0</v>
      </c>
      <c r="G177" s="176">
        <f>F177</f>
        <v>0</v>
      </c>
      <c r="H177" s="177">
        <v>0</v>
      </c>
      <c r="I177" s="209">
        <f>F177-G177-H177</f>
        <v>0</v>
      </c>
      <c r="L177" s="149"/>
      <c r="M177" s="149"/>
      <c r="N177" s="149"/>
    </row>
    <row r="178" spans="1:14" ht="15.75" x14ac:dyDescent="0.2">
      <c r="A178" s="173" t="s">
        <v>628</v>
      </c>
      <c r="B178" s="174" t="s">
        <v>512</v>
      </c>
      <c r="C178" s="175">
        <v>601000</v>
      </c>
      <c r="D178" s="175">
        <v>601000</v>
      </c>
      <c r="E178" s="175">
        <v>319000</v>
      </c>
      <c r="F178" s="176">
        <f>+C178+E178-D178</f>
        <v>319000</v>
      </c>
      <c r="G178" s="176">
        <f>F178</f>
        <v>319000</v>
      </c>
      <c r="H178" s="177">
        <v>0</v>
      </c>
      <c r="I178" s="209">
        <f>F178-G178-H178</f>
        <v>0</v>
      </c>
      <c r="L178" s="149"/>
      <c r="M178" s="149"/>
      <c r="N178" s="149"/>
    </row>
    <row r="179" spans="1:14" ht="15.75" x14ac:dyDescent="0.2">
      <c r="A179" s="199" t="s">
        <v>630</v>
      </c>
      <c r="B179" s="200" t="s">
        <v>478</v>
      </c>
      <c r="C179" s="175">
        <v>58000</v>
      </c>
      <c r="D179" s="175">
        <v>0</v>
      </c>
      <c r="E179" s="175">
        <v>0</v>
      </c>
      <c r="F179" s="176">
        <f t="shared" si="22"/>
        <v>58000</v>
      </c>
      <c r="G179" s="176">
        <f>F179</f>
        <v>58000</v>
      </c>
      <c r="H179" s="177">
        <v>0</v>
      </c>
      <c r="I179" s="209">
        <f t="shared" si="21"/>
        <v>0</v>
      </c>
      <c r="L179" s="149"/>
      <c r="M179" s="149"/>
      <c r="N179" s="149"/>
    </row>
    <row r="180" spans="1:14" ht="15.75" x14ac:dyDescent="0.2">
      <c r="A180" s="196" t="s">
        <v>0</v>
      </c>
      <c r="B180" s="197" t="s">
        <v>467</v>
      </c>
      <c r="C180" s="198">
        <f>SUM(C181:C192)</f>
        <v>1050000</v>
      </c>
      <c r="D180" s="198">
        <f>SUM(D181:D192)</f>
        <v>1050000</v>
      </c>
      <c r="E180" s="198">
        <f>SUM(E181:E192)</f>
        <v>665000</v>
      </c>
      <c r="F180" s="198">
        <f t="shared" si="22"/>
        <v>665000</v>
      </c>
      <c r="G180" s="198">
        <f>SUM(G181:G192)</f>
        <v>665000</v>
      </c>
      <c r="H180" s="198">
        <f>SUM(H181:H192)</f>
        <v>0</v>
      </c>
      <c r="I180" s="209">
        <f t="shared" si="21"/>
        <v>0</v>
      </c>
      <c r="L180" s="149"/>
      <c r="M180" s="149"/>
      <c r="N180" s="149"/>
    </row>
    <row r="181" spans="1:14" ht="15.75" x14ac:dyDescent="0.2">
      <c r="A181" s="173" t="s">
        <v>1</v>
      </c>
      <c r="B181" s="174" t="s">
        <v>148</v>
      </c>
      <c r="C181" s="175">
        <v>144000</v>
      </c>
      <c r="D181" s="175">
        <v>144000</v>
      </c>
      <c r="E181" s="175">
        <v>144000</v>
      </c>
      <c r="F181" s="176">
        <f t="shared" si="22"/>
        <v>144000</v>
      </c>
      <c r="G181" s="176">
        <f t="shared" ref="G181:G192" si="23">F181</f>
        <v>144000</v>
      </c>
      <c r="H181" s="177">
        <v>0</v>
      </c>
      <c r="I181" s="209">
        <f t="shared" si="21"/>
        <v>0</v>
      </c>
      <c r="L181" s="149"/>
      <c r="M181" s="149"/>
      <c r="N181" s="149"/>
    </row>
    <row r="182" spans="1:14" ht="15.75" x14ac:dyDescent="0.2">
      <c r="A182" s="173" t="s">
        <v>2</v>
      </c>
      <c r="B182" s="174" t="s">
        <v>326</v>
      </c>
      <c r="C182" s="175">
        <v>0</v>
      </c>
      <c r="D182" s="175">
        <v>0</v>
      </c>
      <c r="E182" s="175">
        <v>0</v>
      </c>
      <c r="F182" s="176">
        <f t="shared" si="22"/>
        <v>0</v>
      </c>
      <c r="G182" s="176">
        <f t="shared" si="23"/>
        <v>0</v>
      </c>
      <c r="H182" s="177">
        <v>0</v>
      </c>
      <c r="I182" s="209">
        <f t="shared" si="21"/>
        <v>0</v>
      </c>
      <c r="L182" s="149"/>
      <c r="M182" s="149"/>
      <c r="N182" s="149"/>
    </row>
    <row r="183" spans="1:14" ht="15.75" x14ac:dyDescent="0.2">
      <c r="A183" s="173" t="s">
        <v>3</v>
      </c>
      <c r="B183" s="174" t="s">
        <v>118</v>
      </c>
      <c r="C183" s="175">
        <v>90000</v>
      </c>
      <c r="D183" s="175">
        <v>90000</v>
      </c>
      <c r="E183" s="175">
        <v>181000</v>
      </c>
      <c r="F183" s="176">
        <f t="shared" si="22"/>
        <v>181000</v>
      </c>
      <c r="G183" s="176">
        <f t="shared" si="23"/>
        <v>181000</v>
      </c>
      <c r="H183" s="177">
        <v>0</v>
      </c>
      <c r="I183" s="209">
        <f t="shared" si="21"/>
        <v>0</v>
      </c>
      <c r="L183" s="149"/>
      <c r="M183" s="149"/>
      <c r="N183" s="149"/>
    </row>
    <row r="184" spans="1:14" ht="15.75" x14ac:dyDescent="0.2">
      <c r="A184" s="173" t="s">
        <v>4</v>
      </c>
      <c r="B184" s="174" t="s">
        <v>117</v>
      </c>
      <c r="C184" s="175">
        <v>0</v>
      </c>
      <c r="D184" s="175">
        <v>0</v>
      </c>
      <c r="E184" s="175">
        <v>0</v>
      </c>
      <c r="F184" s="176">
        <f t="shared" si="22"/>
        <v>0</v>
      </c>
      <c r="G184" s="176">
        <f t="shared" si="23"/>
        <v>0</v>
      </c>
      <c r="H184" s="177">
        <v>0</v>
      </c>
      <c r="I184" s="209">
        <f t="shared" si="21"/>
        <v>0</v>
      </c>
      <c r="L184" s="149"/>
      <c r="M184" s="149"/>
      <c r="N184" s="149"/>
    </row>
    <row r="185" spans="1:14" ht="15.75" x14ac:dyDescent="0.2">
      <c r="A185" s="173" t="s">
        <v>5</v>
      </c>
      <c r="B185" s="174" t="s">
        <v>149</v>
      </c>
      <c r="C185" s="175">
        <v>346000</v>
      </c>
      <c r="D185" s="175">
        <v>346000</v>
      </c>
      <c r="E185" s="175">
        <v>113000</v>
      </c>
      <c r="F185" s="176">
        <f t="shared" si="22"/>
        <v>113000</v>
      </c>
      <c r="G185" s="176">
        <f t="shared" si="23"/>
        <v>113000</v>
      </c>
      <c r="H185" s="177">
        <v>0</v>
      </c>
      <c r="I185" s="209">
        <f t="shared" si="21"/>
        <v>0</v>
      </c>
      <c r="L185" s="149"/>
      <c r="M185" s="149"/>
      <c r="N185" s="149"/>
    </row>
    <row r="186" spans="1:14" ht="15.75" x14ac:dyDescent="0.2">
      <c r="A186" s="173" t="s">
        <v>6</v>
      </c>
      <c r="B186" s="174" t="s">
        <v>7</v>
      </c>
      <c r="C186" s="175">
        <v>0</v>
      </c>
      <c r="D186" s="175">
        <v>0</v>
      </c>
      <c r="E186" s="175">
        <v>0</v>
      </c>
      <c r="F186" s="176">
        <f t="shared" si="22"/>
        <v>0</v>
      </c>
      <c r="G186" s="176">
        <f t="shared" si="23"/>
        <v>0</v>
      </c>
      <c r="H186" s="177">
        <v>0</v>
      </c>
      <c r="I186" s="209">
        <f t="shared" si="21"/>
        <v>0</v>
      </c>
      <c r="L186" s="149"/>
      <c r="M186" s="149"/>
      <c r="N186" s="149"/>
    </row>
    <row r="187" spans="1:14" ht="15.75" x14ac:dyDescent="0.2">
      <c r="A187" s="173" t="s">
        <v>8</v>
      </c>
      <c r="B187" s="174" t="s">
        <v>9</v>
      </c>
      <c r="C187" s="175">
        <v>394000</v>
      </c>
      <c r="D187" s="175">
        <v>394000</v>
      </c>
      <c r="E187" s="175">
        <v>194000</v>
      </c>
      <c r="F187" s="176">
        <f t="shared" si="22"/>
        <v>194000</v>
      </c>
      <c r="G187" s="176">
        <f t="shared" si="23"/>
        <v>194000</v>
      </c>
      <c r="H187" s="177">
        <v>0</v>
      </c>
      <c r="I187" s="209">
        <f t="shared" si="21"/>
        <v>0</v>
      </c>
      <c r="L187" s="149"/>
      <c r="M187" s="149"/>
      <c r="N187" s="149"/>
    </row>
    <row r="188" spans="1:14" ht="15.75" x14ac:dyDescent="0.2">
      <c r="A188" s="173" t="s">
        <v>10</v>
      </c>
      <c r="B188" s="174" t="s">
        <v>150</v>
      </c>
      <c r="C188" s="175">
        <v>0</v>
      </c>
      <c r="D188" s="175">
        <v>0</v>
      </c>
      <c r="E188" s="175">
        <v>0</v>
      </c>
      <c r="F188" s="176">
        <f t="shared" si="22"/>
        <v>0</v>
      </c>
      <c r="G188" s="176">
        <f t="shared" si="23"/>
        <v>0</v>
      </c>
      <c r="H188" s="177">
        <v>0</v>
      </c>
      <c r="I188" s="209">
        <f t="shared" si="21"/>
        <v>0</v>
      </c>
      <c r="L188" s="149"/>
      <c r="M188" s="149"/>
      <c r="N188" s="149"/>
    </row>
    <row r="189" spans="1:14" ht="15.75" x14ac:dyDescent="0.2">
      <c r="A189" s="173" t="s">
        <v>11</v>
      </c>
      <c r="B189" s="174" t="s">
        <v>12</v>
      </c>
      <c r="C189" s="175">
        <v>76000</v>
      </c>
      <c r="D189" s="175">
        <v>76000</v>
      </c>
      <c r="E189" s="175">
        <v>33000</v>
      </c>
      <c r="F189" s="176">
        <f t="shared" si="22"/>
        <v>33000</v>
      </c>
      <c r="G189" s="176">
        <f t="shared" si="23"/>
        <v>33000</v>
      </c>
      <c r="H189" s="177">
        <v>0</v>
      </c>
      <c r="I189" s="209">
        <f t="shared" si="21"/>
        <v>0</v>
      </c>
      <c r="L189" s="149"/>
      <c r="M189" s="149"/>
      <c r="N189" s="149"/>
    </row>
    <row r="190" spans="1:14" ht="15.75" x14ac:dyDescent="0.2">
      <c r="A190" s="173" t="s">
        <v>13</v>
      </c>
      <c r="B190" s="174" t="s">
        <v>14</v>
      </c>
      <c r="C190" s="175">
        <v>0</v>
      </c>
      <c r="D190" s="175">
        <v>0</v>
      </c>
      <c r="E190" s="175">
        <v>0</v>
      </c>
      <c r="F190" s="176">
        <f t="shared" si="22"/>
        <v>0</v>
      </c>
      <c r="G190" s="176">
        <f t="shared" si="23"/>
        <v>0</v>
      </c>
      <c r="H190" s="177">
        <v>0</v>
      </c>
      <c r="I190" s="209">
        <f t="shared" si="21"/>
        <v>0</v>
      </c>
      <c r="L190" s="149"/>
      <c r="M190" s="149"/>
      <c r="N190" s="149"/>
    </row>
    <row r="191" spans="1:14" ht="15.75" x14ac:dyDescent="0.2">
      <c r="A191" s="173" t="s">
        <v>15</v>
      </c>
      <c r="B191" s="174" t="s">
        <v>16</v>
      </c>
      <c r="C191" s="175">
        <v>0</v>
      </c>
      <c r="D191" s="175">
        <v>0</v>
      </c>
      <c r="E191" s="175">
        <v>0</v>
      </c>
      <c r="F191" s="176">
        <f t="shared" si="22"/>
        <v>0</v>
      </c>
      <c r="G191" s="176">
        <f t="shared" si="23"/>
        <v>0</v>
      </c>
      <c r="H191" s="177">
        <v>0</v>
      </c>
      <c r="I191" s="209">
        <f t="shared" si="21"/>
        <v>0</v>
      </c>
      <c r="J191" s="178" t="str">
        <f>IF((F191)&lt;=(F180*5%),IF((((F191)=0)),("-"),("CORRECTO")),"ERROR")</f>
        <v>-</v>
      </c>
      <c r="K191" s="179" t="str">
        <f>J191</f>
        <v>-</v>
      </c>
      <c r="L191" s="149"/>
      <c r="M191" s="149"/>
      <c r="N191" s="149"/>
    </row>
    <row r="192" spans="1:14" ht="15.75" x14ac:dyDescent="0.2">
      <c r="A192" s="173" t="s">
        <v>17</v>
      </c>
      <c r="B192" s="174" t="s">
        <v>151</v>
      </c>
      <c r="C192" s="175">
        <v>0</v>
      </c>
      <c r="D192" s="175">
        <v>0</v>
      </c>
      <c r="E192" s="175">
        <v>0</v>
      </c>
      <c r="F192" s="176">
        <f t="shared" si="22"/>
        <v>0</v>
      </c>
      <c r="G192" s="176">
        <f t="shared" si="23"/>
        <v>0</v>
      </c>
      <c r="H192" s="177">
        <v>0</v>
      </c>
      <c r="I192" s="209">
        <f t="shared" si="21"/>
        <v>0</v>
      </c>
      <c r="L192" s="149"/>
      <c r="M192" s="149"/>
      <c r="N192" s="149"/>
    </row>
    <row r="193" spans="1:14" ht="15.75" x14ac:dyDescent="0.2">
      <c r="A193" s="196" t="s">
        <v>18</v>
      </c>
      <c r="B193" s="197" t="s">
        <v>468</v>
      </c>
      <c r="C193" s="198">
        <f>SUM(C194:C200)</f>
        <v>0</v>
      </c>
      <c r="D193" s="198">
        <f>SUM(D194:D200)</f>
        <v>0</v>
      </c>
      <c r="E193" s="198">
        <f>SUM(E194:E200)</f>
        <v>0</v>
      </c>
      <c r="F193" s="198">
        <f t="shared" si="22"/>
        <v>0</v>
      </c>
      <c r="G193" s="198">
        <f>SUM(G194:G200)</f>
        <v>0</v>
      </c>
      <c r="H193" s="198">
        <f>SUM(H194:H200)</f>
        <v>0</v>
      </c>
      <c r="I193" s="209">
        <f t="shared" si="21"/>
        <v>0</v>
      </c>
      <c r="L193" s="149"/>
      <c r="M193" s="149"/>
      <c r="N193" s="149"/>
    </row>
    <row r="194" spans="1:14" ht="15.75" x14ac:dyDescent="0.2">
      <c r="A194" s="173" t="s">
        <v>469</v>
      </c>
      <c r="B194" s="174" t="s">
        <v>470</v>
      </c>
      <c r="C194" s="175">
        <v>0</v>
      </c>
      <c r="D194" s="175">
        <v>0</v>
      </c>
      <c r="E194" s="175">
        <v>0</v>
      </c>
      <c r="F194" s="176">
        <f t="shared" si="22"/>
        <v>0</v>
      </c>
      <c r="G194" s="176">
        <f t="shared" ref="G194:G200" si="24">F194</f>
        <v>0</v>
      </c>
      <c r="H194" s="177">
        <v>0</v>
      </c>
      <c r="I194" s="209">
        <f t="shared" si="21"/>
        <v>0</v>
      </c>
      <c r="L194" s="149"/>
      <c r="M194" s="149"/>
      <c r="N194" s="149"/>
    </row>
    <row r="195" spans="1:14" ht="15.75" x14ac:dyDescent="0.2">
      <c r="A195" s="173" t="s">
        <v>19</v>
      </c>
      <c r="B195" s="174" t="s">
        <v>471</v>
      </c>
      <c r="C195" s="175">
        <v>0</v>
      </c>
      <c r="D195" s="175">
        <v>0</v>
      </c>
      <c r="E195" s="175">
        <v>0</v>
      </c>
      <c r="F195" s="176">
        <f t="shared" si="22"/>
        <v>0</v>
      </c>
      <c r="G195" s="176">
        <f t="shared" si="24"/>
        <v>0</v>
      </c>
      <c r="H195" s="177">
        <v>0</v>
      </c>
      <c r="I195" s="209">
        <f t="shared" si="21"/>
        <v>0</v>
      </c>
      <c r="L195" s="149"/>
      <c r="M195" s="149"/>
      <c r="N195" s="149"/>
    </row>
    <row r="196" spans="1:14" ht="15.75" x14ac:dyDescent="0.2">
      <c r="A196" s="173" t="s">
        <v>20</v>
      </c>
      <c r="B196" s="174" t="s">
        <v>472</v>
      </c>
      <c r="C196" s="175">
        <v>0</v>
      </c>
      <c r="D196" s="175">
        <v>0</v>
      </c>
      <c r="E196" s="175">
        <v>0</v>
      </c>
      <c r="F196" s="176">
        <f t="shared" si="22"/>
        <v>0</v>
      </c>
      <c r="G196" s="176">
        <f t="shared" si="24"/>
        <v>0</v>
      </c>
      <c r="H196" s="177">
        <v>0</v>
      </c>
      <c r="I196" s="209">
        <f t="shared" si="21"/>
        <v>0</v>
      </c>
      <c r="L196" s="149"/>
      <c r="M196" s="149"/>
      <c r="N196" s="149"/>
    </row>
    <row r="197" spans="1:14" ht="15.75" x14ac:dyDescent="0.2">
      <c r="A197" s="173" t="s">
        <v>473</v>
      </c>
      <c r="B197" s="174" t="s">
        <v>387</v>
      </c>
      <c r="C197" s="175">
        <v>0</v>
      </c>
      <c r="D197" s="175">
        <v>0</v>
      </c>
      <c r="E197" s="175">
        <v>0</v>
      </c>
      <c r="F197" s="176">
        <f t="shared" si="22"/>
        <v>0</v>
      </c>
      <c r="G197" s="176">
        <f t="shared" si="24"/>
        <v>0</v>
      </c>
      <c r="H197" s="177">
        <v>0</v>
      </c>
      <c r="I197" s="209">
        <f t="shared" si="21"/>
        <v>0</v>
      </c>
      <c r="L197" s="149"/>
      <c r="M197" s="149"/>
      <c r="N197" s="149"/>
    </row>
    <row r="198" spans="1:14" ht="15.75" x14ac:dyDescent="0.2">
      <c r="A198" s="173" t="s">
        <v>474</v>
      </c>
      <c r="B198" s="174" t="s">
        <v>385</v>
      </c>
      <c r="C198" s="175">
        <v>0</v>
      </c>
      <c r="D198" s="175">
        <v>0</v>
      </c>
      <c r="E198" s="175">
        <v>0</v>
      </c>
      <c r="F198" s="176">
        <f t="shared" si="22"/>
        <v>0</v>
      </c>
      <c r="G198" s="176">
        <f t="shared" si="24"/>
        <v>0</v>
      </c>
      <c r="H198" s="177">
        <v>0</v>
      </c>
      <c r="I198" s="209">
        <f t="shared" si="21"/>
        <v>0</v>
      </c>
      <c r="L198" s="149"/>
      <c r="M198" s="149"/>
      <c r="N198" s="149"/>
    </row>
    <row r="199" spans="1:14" ht="15.75" x14ac:dyDescent="0.2">
      <c r="A199" s="173" t="s">
        <v>21</v>
      </c>
      <c r="B199" s="174" t="s">
        <v>475</v>
      </c>
      <c r="C199" s="175">
        <v>0</v>
      </c>
      <c r="D199" s="175">
        <v>0</v>
      </c>
      <c r="E199" s="175">
        <v>0</v>
      </c>
      <c r="F199" s="176">
        <f t="shared" si="22"/>
        <v>0</v>
      </c>
      <c r="G199" s="176">
        <f t="shared" si="24"/>
        <v>0</v>
      </c>
      <c r="H199" s="177">
        <v>0</v>
      </c>
      <c r="I199" s="209">
        <f t="shared" si="21"/>
        <v>0</v>
      </c>
      <c r="L199" s="149"/>
      <c r="M199" s="149"/>
      <c r="N199" s="149"/>
    </row>
    <row r="200" spans="1:14" ht="15.75" x14ac:dyDescent="0.2">
      <c r="A200" s="173" t="s">
        <v>22</v>
      </c>
      <c r="B200" s="174" t="s">
        <v>476</v>
      </c>
      <c r="C200" s="175">
        <v>0</v>
      </c>
      <c r="D200" s="175">
        <v>0</v>
      </c>
      <c r="E200" s="175">
        <v>0</v>
      </c>
      <c r="F200" s="176">
        <f t="shared" si="22"/>
        <v>0</v>
      </c>
      <c r="G200" s="176">
        <f t="shared" si="24"/>
        <v>0</v>
      </c>
      <c r="H200" s="177">
        <v>0</v>
      </c>
      <c r="I200" s="209">
        <f t="shared" si="21"/>
        <v>0</v>
      </c>
      <c r="L200" s="149"/>
      <c r="M200" s="149"/>
      <c r="N200" s="149"/>
    </row>
    <row r="201" spans="1:14" ht="15.75" x14ac:dyDescent="0.2">
      <c r="A201" s="196" t="s">
        <v>677</v>
      </c>
      <c r="B201" s="197" t="s">
        <v>678</v>
      </c>
      <c r="C201" s="198">
        <f>SUM(C202)</f>
        <v>0</v>
      </c>
      <c r="D201" s="198">
        <f>SUM(D202)</f>
        <v>0</v>
      </c>
      <c r="E201" s="198">
        <f>SUM(E202)</f>
        <v>0</v>
      </c>
      <c r="F201" s="198">
        <f>+C201+E201-D201</f>
        <v>0</v>
      </c>
      <c r="G201" s="198">
        <f>SUM(G202)</f>
        <v>0</v>
      </c>
      <c r="H201" s="198">
        <f>SUM(H202)</f>
        <v>0</v>
      </c>
      <c r="I201" s="209">
        <f>F201-G201-H201</f>
        <v>0</v>
      </c>
      <c r="L201" s="149"/>
      <c r="M201" s="149"/>
      <c r="N201" s="149"/>
    </row>
    <row r="202" spans="1:14" ht="15.75" x14ac:dyDescent="0.2">
      <c r="A202" s="173" t="s">
        <v>679</v>
      </c>
      <c r="B202" s="174" t="s">
        <v>680</v>
      </c>
      <c r="C202" s="175">
        <v>0</v>
      </c>
      <c r="D202" s="175">
        <v>0</v>
      </c>
      <c r="E202" s="175">
        <v>0</v>
      </c>
      <c r="F202" s="176">
        <f>+C202+E202-D202</f>
        <v>0</v>
      </c>
      <c r="G202" s="176">
        <f>F202</f>
        <v>0</v>
      </c>
      <c r="H202" s="177">
        <v>0</v>
      </c>
      <c r="I202" s="209">
        <f>F202-G202-H202</f>
        <v>0</v>
      </c>
      <c r="L202" s="149"/>
      <c r="M202" s="149"/>
      <c r="N202" s="149"/>
    </row>
    <row r="203" spans="1:14" ht="15.75" x14ac:dyDescent="0.2">
      <c r="A203" s="191" t="s">
        <v>23</v>
      </c>
      <c r="B203" s="194" t="s">
        <v>153</v>
      </c>
      <c r="C203" s="195">
        <f>C204</f>
        <v>0</v>
      </c>
      <c r="D203" s="195">
        <f>D204</f>
        <v>0</v>
      </c>
      <c r="E203" s="195">
        <f>E204</f>
        <v>0</v>
      </c>
      <c r="F203" s="195">
        <f t="shared" si="22"/>
        <v>0</v>
      </c>
      <c r="G203" s="195">
        <f>G204</f>
        <v>0</v>
      </c>
      <c r="H203" s="195">
        <f>H204</f>
        <v>0</v>
      </c>
      <c r="I203" s="209">
        <f t="shared" si="21"/>
        <v>0</v>
      </c>
      <c r="L203" s="149"/>
      <c r="M203" s="149"/>
      <c r="N203" s="149"/>
    </row>
    <row r="204" spans="1:14" ht="15.75" x14ac:dyDescent="0.2">
      <c r="A204" s="196" t="s">
        <v>479</v>
      </c>
      <c r="B204" s="197" t="s">
        <v>480</v>
      </c>
      <c r="C204" s="198">
        <f>SUM(C205:C206)</f>
        <v>0</v>
      </c>
      <c r="D204" s="198">
        <f>SUM(D205:D206)</f>
        <v>0</v>
      </c>
      <c r="E204" s="198">
        <f>SUM(E205:E206)</f>
        <v>0</v>
      </c>
      <c r="F204" s="198">
        <f t="shared" si="22"/>
        <v>0</v>
      </c>
      <c r="G204" s="198">
        <f>SUM(G205:G206)</f>
        <v>0</v>
      </c>
      <c r="H204" s="198">
        <f>SUM(H205:H206)</f>
        <v>0</v>
      </c>
      <c r="I204" s="209">
        <f t="shared" si="21"/>
        <v>0</v>
      </c>
      <c r="L204" s="149"/>
      <c r="M204" s="149"/>
      <c r="N204" s="149"/>
    </row>
    <row r="205" spans="1:14" ht="15.75" x14ac:dyDescent="0.2">
      <c r="A205" s="173" t="s">
        <v>660</v>
      </c>
      <c r="B205" s="174" t="s">
        <v>390</v>
      </c>
      <c r="C205" s="175">
        <v>0</v>
      </c>
      <c r="D205" s="175">
        <v>0</v>
      </c>
      <c r="E205" s="175">
        <v>0</v>
      </c>
      <c r="F205" s="176">
        <f t="shared" si="22"/>
        <v>0</v>
      </c>
      <c r="G205" s="176">
        <v>0</v>
      </c>
      <c r="H205" s="177">
        <f>F205</f>
        <v>0</v>
      </c>
      <c r="I205" s="209">
        <f t="shared" si="21"/>
        <v>0</v>
      </c>
      <c r="L205" s="149"/>
      <c r="M205" s="149"/>
      <c r="N205" s="149"/>
    </row>
    <row r="206" spans="1:14" ht="15.75" x14ac:dyDescent="0.2">
      <c r="A206" s="173" t="s">
        <v>481</v>
      </c>
      <c r="B206" s="174" t="s">
        <v>482</v>
      </c>
      <c r="C206" s="175">
        <v>0</v>
      </c>
      <c r="D206" s="175">
        <v>0</v>
      </c>
      <c r="E206" s="175">
        <v>0</v>
      </c>
      <c r="F206" s="176">
        <f>+C206+E206-D206</f>
        <v>0</v>
      </c>
      <c r="G206" s="176">
        <v>0</v>
      </c>
      <c r="H206" s="177">
        <f>F206</f>
        <v>0</v>
      </c>
      <c r="I206" s="209">
        <f>F206-G206-H206</f>
        <v>0</v>
      </c>
      <c r="L206" s="149"/>
      <c r="M206" s="149"/>
      <c r="N206" s="149"/>
    </row>
    <row r="207" spans="1:14" ht="15.75" x14ac:dyDescent="0.2">
      <c r="A207" s="191">
        <v>3</v>
      </c>
      <c r="B207" s="192" t="s">
        <v>174</v>
      </c>
      <c r="C207" s="193">
        <f>C208</f>
        <v>206409689</v>
      </c>
      <c r="D207" s="193">
        <f>D208</f>
        <v>0</v>
      </c>
      <c r="E207" s="193">
        <f>E208</f>
        <v>0</v>
      </c>
      <c r="F207" s="193">
        <f>+C207+E207-D207</f>
        <v>206409689</v>
      </c>
      <c r="G207" s="193">
        <f>G208</f>
        <v>0</v>
      </c>
      <c r="H207" s="193">
        <f>H208</f>
        <v>206409689</v>
      </c>
      <c r="I207" s="209">
        <f t="shared" ref="I207:I216" si="25">F207-G207-H207</f>
        <v>0</v>
      </c>
      <c r="L207" s="149"/>
      <c r="M207" s="149"/>
      <c r="N207" s="149"/>
    </row>
    <row r="208" spans="1:14" ht="15.75" x14ac:dyDescent="0.2">
      <c r="A208" s="191" t="s">
        <v>24</v>
      </c>
      <c r="B208" s="194" t="s">
        <v>701</v>
      </c>
      <c r="C208" s="195">
        <f>C209+C211+C214+C217</f>
        <v>206409689</v>
      </c>
      <c r="D208" s="195">
        <f>D209+D211+D214+D217</f>
        <v>0</v>
      </c>
      <c r="E208" s="195">
        <f>E209+E211+E214+E217</f>
        <v>0</v>
      </c>
      <c r="F208" s="195">
        <f>+C208+E208-D208</f>
        <v>206409689</v>
      </c>
      <c r="G208" s="195">
        <f>G209+G214+G217+G211</f>
        <v>0</v>
      </c>
      <c r="H208" s="195">
        <f>H209+H214+H217+H211</f>
        <v>206409689</v>
      </c>
      <c r="I208" s="209">
        <f t="shared" si="25"/>
        <v>0</v>
      </c>
      <c r="L208" s="149"/>
      <c r="M208" s="149"/>
      <c r="N208" s="149"/>
    </row>
    <row r="209" spans="1:14" ht="15.75" x14ac:dyDescent="0.2">
      <c r="A209" s="196" t="s">
        <v>25</v>
      </c>
      <c r="B209" s="197" t="s">
        <v>154</v>
      </c>
      <c r="C209" s="198">
        <f>SUM(C210:C210)</f>
        <v>533776587</v>
      </c>
      <c r="D209" s="198">
        <f>SUM(D210:D210)</f>
        <v>0</v>
      </c>
      <c r="E209" s="198">
        <f>SUM(E210:E210)</f>
        <v>0</v>
      </c>
      <c r="F209" s="198">
        <f>+C209+E209-D209</f>
        <v>533776587</v>
      </c>
      <c r="G209" s="198">
        <f>SUM(G210:G210)</f>
        <v>0</v>
      </c>
      <c r="H209" s="198">
        <f>SUM(H210:H210)</f>
        <v>533776587</v>
      </c>
      <c r="I209" s="209">
        <f t="shared" si="25"/>
        <v>0</v>
      </c>
      <c r="L209" s="149"/>
      <c r="M209" s="149"/>
      <c r="N209" s="149"/>
    </row>
    <row r="210" spans="1:14" ht="15.75" x14ac:dyDescent="0.2">
      <c r="A210" s="173" t="s">
        <v>631</v>
      </c>
      <c r="B210" s="174" t="s">
        <v>632</v>
      </c>
      <c r="C210" s="175">
        <v>533776587</v>
      </c>
      <c r="D210" s="175">
        <v>0</v>
      </c>
      <c r="E210" s="175">
        <v>0</v>
      </c>
      <c r="F210" s="176">
        <f>+C210+E210-D210</f>
        <v>533776587</v>
      </c>
      <c r="G210" s="176">
        <v>0</v>
      </c>
      <c r="H210" s="177">
        <f>F210</f>
        <v>533776587</v>
      </c>
      <c r="I210" s="209">
        <f t="shared" si="25"/>
        <v>0</v>
      </c>
      <c r="L210" s="149"/>
      <c r="M210" s="149"/>
      <c r="N210" s="149"/>
    </row>
    <row r="211" spans="1:14" ht="15.75" x14ac:dyDescent="0.2">
      <c r="A211" s="196" t="s">
        <v>681</v>
      </c>
      <c r="B211" s="197" t="s">
        <v>683</v>
      </c>
      <c r="C211" s="198">
        <f>SUM(C212:C213)</f>
        <v>-327366898</v>
      </c>
      <c r="D211" s="198">
        <f>SUM(D212:D213)</f>
        <v>0</v>
      </c>
      <c r="E211" s="198">
        <f>SUM(E212:E213)</f>
        <v>0</v>
      </c>
      <c r="F211" s="198">
        <f>SUM(F212:F213)</f>
        <v>-327366898</v>
      </c>
      <c r="G211" s="198">
        <f>SUM(G213:G213)</f>
        <v>0</v>
      </c>
      <c r="H211" s="198">
        <f>SUM(H212:H213)</f>
        <v>-327366898</v>
      </c>
      <c r="I211" s="209">
        <f>F211-G211-H211</f>
        <v>0</v>
      </c>
      <c r="L211" s="149"/>
      <c r="M211" s="149"/>
      <c r="N211" s="149"/>
    </row>
    <row r="212" spans="1:14" ht="15.75" x14ac:dyDescent="0.2">
      <c r="A212" s="173" t="s">
        <v>682</v>
      </c>
      <c r="B212" s="174" t="s">
        <v>684</v>
      </c>
      <c r="C212" s="175">
        <v>66198491</v>
      </c>
      <c r="D212" s="175">
        <v>0</v>
      </c>
      <c r="E212" s="175">
        <v>0</v>
      </c>
      <c r="F212" s="176">
        <f t="shared" ref="F212:F217" si="26">+C212+E212-D212</f>
        <v>66198491</v>
      </c>
      <c r="G212" s="176">
        <v>0</v>
      </c>
      <c r="H212" s="177">
        <f>F212</f>
        <v>66198491</v>
      </c>
      <c r="I212" s="209">
        <f>F212-G212-H212</f>
        <v>0</v>
      </c>
      <c r="L212" s="149"/>
      <c r="M212" s="149"/>
      <c r="N212" s="149"/>
    </row>
    <row r="213" spans="1:14" ht="15.75" x14ac:dyDescent="0.2">
      <c r="A213" s="173" t="s">
        <v>725</v>
      </c>
      <c r="B213" s="174" t="s">
        <v>726</v>
      </c>
      <c r="C213" s="175">
        <v>-393565389</v>
      </c>
      <c r="D213" s="175">
        <v>0</v>
      </c>
      <c r="E213" s="175">
        <v>0</v>
      </c>
      <c r="F213" s="176">
        <f t="shared" si="26"/>
        <v>-393565389</v>
      </c>
      <c r="G213" s="176">
        <v>0</v>
      </c>
      <c r="H213" s="177">
        <f>F213</f>
        <v>-393565389</v>
      </c>
      <c r="I213" s="209">
        <f>F213-G213-H213</f>
        <v>0</v>
      </c>
      <c r="L213" s="149"/>
      <c r="M213" s="149"/>
      <c r="N213" s="149"/>
    </row>
    <row r="214" spans="1:14" ht="15.75" x14ac:dyDescent="0.2">
      <c r="A214" s="196" t="s">
        <v>26</v>
      </c>
      <c r="B214" s="197" t="s">
        <v>177</v>
      </c>
      <c r="C214" s="198">
        <f>SUM(C215:C216)</f>
        <v>0</v>
      </c>
      <c r="D214" s="198">
        <f>SUM(D215:D216)</f>
        <v>0</v>
      </c>
      <c r="E214" s="198">
        <f>SUM(E215:E216)</f>
        <v>0</v>
      </c>
      <c r="F214" s="198">
        <f t="shared" si="26"/>
        <v>0</v>
      </c>
      <c r="G214" s="198">
        <f>SUM(G215:G216)</f>
        <v>0</v>
      </c>
      <c r="H214" s="198">
        <f>SUM(H215:H216)</f>
        <v>0</v>
      </c>
      <c r="I214" s="209">
        <f t="shared" si="25"/>
        <v>0</v>
      </c>
      <c r="L214" s="149"/>
      <c r="M214" s="149"/>
      <c r="N214" s="149"/>
    </row>
    <row r="215" spans="1:14" ht="15.75" x14ac:dyDescent="0.2">
      <c r="A215" s="173" t="s">
        <v>27</v>
      </c>
      <c r="B215" s="174" t="s">
        <v>483</v>
      </c>
      <c r="C215" s="175">
        <v>0</v>
      </c>
      <c r="D215" s="175">
        <v>0</v>
      </c>
      <c r="E215" s="175">
        <v>0</v>
      </c>
      <c r="F215" s="176">
        <f t="shared" si="26"/>
        <v>0</v>
      </c>
      <c r="G215" s="176">
        <v>0</v>
      </c>
      <c r="H215" s="177">
        <f>F215</f>
        <v>0</v>
      </c>
      <c r="I215" s="209">
        <f t="shared" si="25"/>
        <v>0</v>
      </c>
      <c r="L215" s="149"/>
      <c r="M215" s="149"/>
      <c r="N215" s="149"/>
    </row>
    <row r="216" spans="1:14" ht="15.75" x14ac:dyDescent="0.2">
      <c r="A216" s="173" t="s">
        <v>28</v>
      </c>
      <c r="B216" s="174" t="s">
        <v>484</v>
      </c>
      <c r="C216" s="175">
        <v>0</v>
      </c>
      <c r="D216" s="175">
        <v>0</v>
      </c>
      <c r="E216" s="175">
        <v>0</v>
      </c>
      <c r="F216" s="176">
        <f t="shared" si="26"/>
        <v>0</v>
      </c>
      <c r="G216" s="176">
        <v>0</v>
      </c>
      <c r="H216" s="177">
        <f>F216</f>
        <v>0</v>
      </c>
      <c r="I216" s="209">
        <f t="shared" si="25"/>
        <v>0</v>
      </c>
      <c r="L216" s="149"/>
      <c r="M216" s="149"/>
      <c r="N216" s="149"/>
    </row>
    <row r="217" spans="1:14" ht="15.75" x14ac:dyDescent="0.2">
      <c r="A217" s="196" t="s">
        <v>633</v>
      </c>
      <c r="B217" s="197" t="s">
        <v>634</v>
      </c>
      <c r="C217" s="198">
        <f>SUM(C218:C224)</f>
        <v>0</v>
      </c>
      <c r="D217" s="198">
        <f>SUM(D218:D224)</f>
        <v>0</v>
      </c>
      <c r="E217" s="198">
        <f>SUM(E218:E224)</f>
        <v>0</v>
      </c>
      <c r="F217" s="198">
        <f t="shared" si="26"/>
        <v>0</v>
      </c>
      <c r="G217" s="198">
        <f>SUM(G218:G224)</f>
        <v>0</v>
      </c>
      <c r="H217" s="198">
        <f>SUM(H218:H224)</f>
        <v>0</v>
      </c>
      <c r="I217" s="209">
        <f t="shared" ref="I217:I285" si="27">F217-G217-H217</f>
        <v>0</v>
      </c>
      <c r="L217" s="149"/>
      <c r="M217" s="149"/>
      <c r="N217" s="149"/>
    </row>
    <row r="218" spans="1:14" ht="15.75" x14ac:dyDescent="0.2">
      <c r="A218" s="199" t="s">
        <v>639</v>
      </c>
      <c r="B218" s="200" t="s">
        <v>635</v>
      </c>
      <c r="C218" s="175">
        <v>0</v>
      </c>
      <c r="D218" s="175">
        <v>0</v>
      </c>
      <c r="E218" s="175">
        <v>0</v>
      </c>
      <c r="F218" s="176">
        <f t="shared" ref="F218:F248" si="28">+C218+E218-D218</f>
        <v>0</v>
      </c>
      <c r="G218" s="176">
        <v>0</v>
      </c>
      <c r="H218" s="177">
        <f t="shared" ref="H218:H224" si="29">F218</f>
        <v>0</v>
      </c>
      <c r="I218" s="209">
        <f t="shared" si="27"/>
        <v>0</v>
      </c>
      <c r="L218" s="149"/>
      <c r="M218" s="149"/>
      <c r="N218" s="149"/>
    </row>
    <row r="219" spans="1:14" ht="15.75" x14ac:dyDescent="0.2">
      <c r="A219" s="199" t="s">
        <v>693</v>
      </c>
      <c r="B219" s="200" t="s">
        <v>694</v>
      </c>
      <c r="C219" s="175">
        <v>0</v>
      </c>
      <c r="D219" s="175">
        <v>0</v>
      </c>
      <c r="E219" s="175">
        <v>0</v>
      </c>
      <c r="F219" s="176">
        <f t="shared" si="28"/>
        <v>0</v>
      </c>
      <c r="G219" s="176">
        <v>0</v>
      </c>
      <c r="H219" s="177">
        <f t="shared" si="29"/>
        <v>0</v>
      </c>
      <c r="I219" s="209">
        <f>F219-G219-H219</f>
        <v>0</v>
      </c>
      <c r="L219" s="149"/>
      <c r="M219" s="149"/>
      <c r="N219" s="149"/>
    </row>
    <row r="220" spans="1:14" ht="15.75" x14ac:dyDescent="0.2">
      <c r="A220" s="199" t="s">
        <v>640</v>
      </c>
      <c r="B220" s="200" t="s">
        <v>581</v>
      </c>
      <c r="C220" s="175">
        <v>0</v>
      </c>
      <c r="D220" s="175">
        <v>0</v>
      </c>
      <c r="E220" s="175">
        <v>0</v>
      </c>
      <c r="F220" s="176">
        <f t="shared" si="28"/>
        <v>0</v>
      </c>
      <c r="G220" s="176">
        <v>0</v>
      </c>
      <c r="H220" s="177">
        <f t="shared" si="29"/>
        <v>0</v>
      </c>
      <c r="I220" s="209">
        <f t="shared" si="27"/>
        <v>0</v>
      </c>
      <c r="L220" s="149"/>
      <c r="M220" s="149"/>
      <c r="N220" s="149"/>
    </row>
    <row r="221" spans="1:14" ht="15.75" x14ac:dyDescent="0.2">
      <c r="A221" s="199" t="s">
        <v>641</v>
      </c>
      <c r="B221" s="200" t="s">
        <v>636</v>
      </c>
      <c r="C221" s="175">
        <v>0</v>
      </c>
      <c r="D221" s="175">
        <v>0</v>
      </c>
      <c r="E221" s="175">
        <v>0</v>
      </c>
      <c r="F221" s="176">
        <f t="shared" si="28"/>
        <v>0</v>
      </c>
      <c r="G221" s="176">
        <v>0</v>
      </c>
      <c r="H221" s="177">
        <f t="shared" si="29"/>
        <v>0</v>
      </c>
      <c r="I221" s="209">
        <f>F221-G221-H221</f>
        <v>0</v>
      </c>
      <c r="L221" s="149"/>
      <c r="M221" s="149"/>
      <c r="N221" s="149"/>
    </row>
    <row r="222" spans="1:14" ht="15.75" x14ac:dyDescent="0.2">
      <c r="A222" s="199" t="s">
        <v>721</v>
      </c>
      <c r="B222" s="200" t="s">
        <v>722</v>
      </c>
      <c r="C222" s="175">
        <v>0</v>
      </c>
      <c r="D222" s="175">
        <v>0</v>
      </c>
      <c r="E222" s="175">
        <v>0</v>
      </c>
      <c r="F222" s="176">
        <f t="shared" si="28"/>
        <v>0</v>
      </c>
      <c r="G222" s="176">
        <v>0</v>
      </c>
      <c r="H222" s="177">
        <f>F222</f>
        <v>0</v>
      </c>
      <c r="I222" s="209">
        <f>F222-G222-H222</f>
        <v>0</v>
      </c>
      <c r="L222" s="149"/>
      <c r="M222" s="149"/>
      <c r="N222" s="149"/>
    </row>
    <row r="223" spans="1:14" ht="15.75" x14ac:dyDescent="0.2">
      <c r="A223" s="199" t="s">
        <v>642</v>
      </c>
      <c r="B223" s="200" t="s">
        <v>637</v>
      </c>
      <c r="C223" s="175">
        <v>0</v>
      </c>
      <c r="D223" s="175">
        <v>0</v>
      </c>
      <c r="E223" s="175">
        <v>0</v>
      </c>
      <c r="F223" s="176">
        <f t="shared" si="28"/>
        <v>0</v>
      </c>
      <c r="G223" s="176">
        <v>0</v>
      </c>
      <c r="H223" s="177">
        <f t="shared" si="29"/>
        <v>0</v>
      </c>
      <c r="I223" s="209">
        <f t="shared" si="27"/>
        <v>0</v>
      </c>
      <c r="L223" s="149"/>
      <c r="M223" s="149"/>
      <c r="N223" s="149"/>
    </row>
    <row r="224" spans="1:14" ht="15.75" x14ac:dyDescent="0.2">
      <c r="A224" s="199" t="s">
        <v>643</v>
      </c>
      <c r="B224" s="200" t="s">
        <v>638</v>
      </c>
      <c r="C224" s="175">
        <v>0</v>
      </c>
      <c r="D224" s="175">
        <v>0</v>
      </c>
      <c r="E224" s="175">
        <v>0</v>
      </c>
      <c r="F224" s="176">
        <f t="shared" si="28"/>
        <v>0</v>
      </c>
      <c r="G224" s="176">
        <v>0</v>
      </c>
      <c r="H224" s="177">
        <f t="shared" si="29"/>
        <v>0</v>
      </c>
      <c r="I224" s="209">
        <f t="shared" si="27"/>
        <v>0</v>
      </c>
      <c r="L224" s="149"/>
      <c r="M224" s="149"/>
      <c r="N224" s="149"/>
    </row>
    <row r="225" spans="1:14" ht="15.75" x14ac:dyDescent="0.2">
      <c r="A225" s="191">
        <v>4</v>
      </c>
      <c r="B225" s="192" t="s">
        <v>155</v>
      </c>
      <c r="C225" s="193">
        <f>C226+C253+C256+C272+C290+C294</f>
        <v>134352408</v>
      </c>
      <c r="D225" s="193">
        <f>D226+D253+D256+D272+D290+D294</f>
        <v>0</v>
      </c>
      <c r="E225" s="193">
        <f>E226+E253+E256+E272+E290+E294</f>
        <v>102045</v>
      </c>
      <c r="F225" s="193">
        <f t="shared" si="28"/>
        <v>134454453</v>
      </c>
      <c r="G225" s="193">
        <f>G226+G256+G272+G290+G294</f>
        <v>0</v>
      </c>
      <c r="H225" s="193">
        <f>H226+H256+H272+H290+H294</f>
        <v>134454453</v>
      </c>
      <c r="I225" s="209">
        <f t="shared" si="27"/>
        <v>0</v>
      </c>
      <c r="L225" s="149"/>
      <c r="M225" s="149"/>
      <c r="N225" s="149"/>
    </row>
    <row r="226" spans="1:14" ht="15.75" x14ac:dyDescent="0.2">
      <c r="A226" s="191" t="s">
        <v>485</v>
      </c>
      <c r="B226" s="194" t="s">
        <v>486</v>
      </c>
      <c r="C226" s="195">
        <f>C227+C237+C249</f>
        <v>0</v>
      </c>
      <c r="D226" s="195">
        <f>D227+D237+D249</f>
        <v>0</v>
      </c>
      <c r="E226" s="195">
        <f>E227+E237+E249</f>
        <v>0</v>
      </c>
      <c r="F226" s="195">
        <f t="shared" si="28"/>
        <v>0</v>
      </c>
      <c r="G226" s="195">
        <f>G227+G237+G249</f>
        <v>0</v>
      </c>
      <c r="H226" s="195">
        <f>H227+H237+H249</f>
        <v>0</v>
      </c>
      <c r="I226" s="209">
        <f t="shared" si="27"/>
        <v>0</v>
      </c>
      <c r="L226" s="149"/>
      <c r="M226" s="149"/>
      <c r="N226" s="149"/>
    </row>
    <row r="227" spans="1:14" ht="15.75" x14ac:dyDescent="0.2">
      <c r="A227" s="196" t="s">
        <v>487</v>
      </c>
      <c r="B227" s="197" t="s">
        <v>488</v>
      </c>
      <c r="C227" s="198">
        <f>SUM(C228:C236)</f>
        <v>0</v>
      </c>
      <c r="D227" s="198">
        <f>SUM(D228:D236)</f>
        <v>0</v>
      </c>
      <c r="E227" s="198">
        <f>SUM(E228:E236)</f>
        <v>0</v>
      </c>
      <c r="F227" s="198">
        <f t="shared" si="28"/>
        <v>0</v>
      </c>
      <c r="G227" s="198">
        <f>SUM(G228:G236)</f>
        <v>0</v>
      </c>
      <c r="H227" s="198">
        <f>SUM(H228:H236)</f>
        <v>0</v>
      </c>
      <c r="I227" s="209">
        <f t="shared" si="27"/>
        <v>0</v>
      </c>
      <c r="L227" s="149"/>
      <c r="M227" s="149"/>
      <c r="N227" s="149"/>
    </row>
    <row r="228" spans="1:14" ht="15.75" x14ac:dyDescent="0.2">
      <c r="A228" s="173" t="s">
        <v>489</v>
      </c>
      <c r="B228" s="174" t="s">
        <v>379</v>
      </c>
      <c r="C228" s="175">
        <v>0</v>
      </c>
      <c r="D228" s="175">
        <v>0</v>
      </c>
      <c r="E228" s="175">
        <v>0</v>
      </c>
      <c r="F228" s="176">
        <f t="shared" si="28"/>
        <v>0</v>
      </c>
      <c r="G228" s="176">
        <v>0</v>
      </c>
      <c r="H228" s="177">
        <f t="shared" ref="H228:H236" si="30">F228</f>
        <v>0</v>
      </c>
      <c r="I228" s="209">
        <f t="shared" si="27"/>
        <v>0</v>
      </c>
      <c r="L228" s="149"/>
      <c r="M228" s="149"/>
      <c r="N228" s="149"/>
    </row>
    <row r="229" spans="1:14" ht="15.75" x14ac:dyDescent="0.2">
      <c r="A229" s="173" t="s">
        <v>490</v>
      </c>
      <c r="B229" s="174" t="s">
        <v>380</v>
      </c>
      <c r="C229" s="175">
        <v>0</v>
      </c>
      <c r="D229" s="175">
        <v>0</v>
      </c>
      <c r="E229" s="175">
        <v>0</v>
      </c>
      <c r="F229" s="176">
        <f t="shared" si="28"/>
        <v>0</v>
      </c>
      <c r="G229" s="176">
        <v>0</v>
      </c>
      <c r="H229" s="177">
        <f t="shared" si="30"/>
        <v>0</v>
      </c>
      <c r="I229" s="209">
        <f t="shared" si="27"/>
        <v>0</v>
      </c>
      <c r="L229" s="149"/>
      <c r="M229" s="149"/>
      <c r="N229" s="149"/>
    </row>
    <row r="230" spans="1:14" ht="15.75" x14ac:dyDescent="0.2">
      <c r="A230" s="173" t="s">
        <v>491</v>
      </c>
      <c r="B230" s="174" t="s">
        <v>492</v>
      </c>
      <c r="C230" s="175">
        <v>0</v>
      </c>
      <c r="D230" s="175">
        <v>0</v>
      </c>
      <c r="E230" s="175">
        <v>0</v>
      </c>
      <c r="F230" s="176">
        <f t="shared" si="28"/>
        <v>0</v>
      </c>
      <c r="G230" s="176">
        <v>0</v>
      </c>
      <c r="H230" s="177">
        <f t="shared" si="30"/>
        <v>0</v>
      </c>
      <c r="I230" s="209">
        <f t="shared" si="27"/>
        <v>0</v>
      </c>
      <c r="L230" s="149"/>
      <c r="M230" s="149"/>
      <c r="N230" s="149"/>
    </row>
    <row r="231" spans="1:14" ht="15.75" x14ac:dyDescent="0.2">
      <c r="A231" s="173" t="s">
        <v>493</v>
      </c>
      <c r="B231" s="174" t="s">
        <v>381</v>
      </c>
      <c r="C231" s="175">
        <v>0</v>
      </c>
      <c r="D231" s="175">
        <v>0</v>
      </c>
      <c r="E231" s="175">
        <v>0</v>
      </c>
      <c r="F231" s="176">
        <f t="shared" si="28"/>
        <v>0</v>
      </c>
      <c r="G231" s="176">
        <v>0</v>
      </c>
      <c r="H231" s="177">
        <f t="shared" si="30"/>
        <v>0</v>
      </c>
      <c r="I231" s="209">
        <f t="shared" si="27"/>
        <v>0</v>
      </c>
      <c r="L231" s="149"/>
      <c r="M231" s="149"/>
      <c r="N231" s="149"/>
    </row>
    <row r="232" spans="1:14" ht="15.75" x14ac:dyDescent="0.2">
      <c r="A232" s="173" t="s">
        <v>494</v>
      </c>
      <c r="B232" s="174" t="s">
        <v>382</v>
      </c>
      <c r="C232" s="175">
        <v>0</v>
      </c>
      <c r="D232" s="175">
        <v>0</v>
      </c>
      <c r="E232" s="175">
        <v>0</v>
      </c>
      <c r="F232" s="176">
        <f t="shared" si="28"/>
        <v>0</v>
      </c>
      <c r="G232" s="176">
        <v>0</v>
      </c>
      <c r="H232" s="177">
        <f t="shared" si="30"/>
        <v>0</v>
      </c>
      <c r="I232" s="209">
        <f t="shared" si="27"/>
        <v>0</v>
      </c>
      <c r="L232" s="149"/>
      <c r="M232" s="149"/>
      <c r="N232" s="149"/>
    </row>
    <row r="233" spans="1:14" ht="15.75" x14ac:dyDescent="0.2">
      <c r="A233" s="173" t="s">
        <v>495</v>
      </c>
      <c r="B233" s="174" t="s">
        <v>496</v>
      </c>
      <c r="C233" s="175">
        <v>0</v>
      </c>
      <c r="D233" s="175">
        <v>0</v>
      </c>
      <c r="E233" s="175">
        <v>0</v>
      </c>
      <c r="F233" s="176">
        <f t="shared" si="28"/>
        <v>0</v>
      </c>
      <c r="G233" s="176">
        <v>0</v>
      </c>
      <c r="H233" s="177">
        <f t="shared" si="30"/>
        <v>0</v>
      </c>
      <c r="I233" s="209">
        <f t="shared" si="27"/>
        <v>0</v>
      </c>
      <c r="L233" s="149"/>
      <c r="M233" s="149"/>
      <c r="N233" s="149"/>
    </row>
    <row r="234" spans="1:14" ht="15.75" x14ac:dyDescent="0.2">
      <c r="A234" s="173" t="s">
        <v>497</v>
      </c>
      <c r="B234" s="174" t="s">
        <v>383</v>
      </c>
      <c r="C234" s="175">
        <v>0</v>
      </c>
      <c r="D234" s="175">
        <v>0</v>
      </c>
      <c r="E234" s="175">
        <v>0</v>
      </c>
      <c r="F234" s="176">
        <f t="shared" si="28"/>
        <v>0</v>
      </c>
      <c r="G234" s="176">
        <v>0</v>
      </c>
      <c r="H234" s="177">
        <f t="shared" si="30"/>
        <v>0</v>
      </c>
      <c r="I234" s="209">
        <f t="shared" si="27"/>
        <v>0</v>
      </c>
      <c r="L234" s="149"/>
      <c r="M234" s="149"/>
      <c r="N234" s="149"/>
    </row>
    <row r="235" spans="1:14" ht="15.75" x14ac:dyDescent="0.2">
      <c r="A235" s="173" t="s">
        <v>498</v>
      </c>
      <c r="B235" s="174" t="s">
        <v>384</v>
      </c>
      <c r="C235" s="175">
        <v>0</v>
      </c>
      <c r="D235" s="175">
        <v>0</v>
      </c>
      <c r="E235" s="175">
        <v>0</v>
      </c>
      <c r="F235" s="176">
        <f t="shared" si="28"/>
        <v>0</v>
      </c>
      <c r="G235" s="176">
        <v>0</v>
      </c>
      <c r="H235" s="177">
        <f t="shared" si="30"/>
        <v>0</v>
      </c>
      <c r="I235" s="209">
        <f t="shared" si="27"/>
        <v>0</v>
      </c>
      <c r="L235" s="149"/>
      <c r="M235" s="149"/>
      <c r="N235" s="149"/>
    </row>
    <row r="236" spans="1:14" ht="15.75" x14ac:dyDescent="0.2">
      <c r="A236" s="173" t="s">
        <v>499</v>
      </c>
      <c r="B236" s="174" t="s">
        <v>476</v>
      </c>
      <c r="C236" s="175">
        <v>0</v>
      </c>
      <c r="D236" s="175">
        <v>0</v>
      </c>
      <c r="E236" s="175">
        <v>0</v>
      </c>
      <c r="F236" s="176">
        <f t="shared" si="28"/>
        <v>0</v>
      </c>
      <c r="G236" s="176">
        <v>0</v>
      </c>
      <c r="H236" s="177">
        <f t="shared" si="30"/>
        <v>0</v>
      </c>
      <c r="I236" s="209">
        <f t="shared" si="27"/>
        <v>0</v>
      </c>
      <c r="L236" s="149"/>
      <c r="M236" s="149"/>
      <c r="N236" s="149"/>
    </row>
    <row r="237" spans="1:14" ht="15.75" x14ac:dyDescent="0.2">
      <c r="A237" s="196" t="s">
        <v>500</v>
      </c>
      <c r="B237" s="197" t="s">
        <v>501</v>
      </c>
      <c r="C237" s="198">
        <f>SUM(C238:C248)</f>
        <v>0</v>
      </c>
      <c r="D237" s="198">
        <f>SUM(D238:D248)</f>
        <v>0</v>
      </c>
      <c r="E237" s="198">
        <f>SUM(E238:E248)</f>
        <v>0</v>
      </c>
      <c r="F237" s="198">
        <f t="shared" si="28"/>
        <v>0</v>
      </c>
      <c r="G237" s="198">
        <f>SUM(G238:G248)</f>
        <v>0</v>
      </c>
      <c r="H237" s="198">
        <f>SUM(H238:H248)</f>
        <v>0</v>
      </c>
      <c r="I237" s="209">
        <f t="shared" si="27"/>
        <v>0</v>
      </c>
      <c r="L237" s="149"/>
      <c r="M237" s="149"/>
      <c r="N237" s="149"/>
    </row>
    <row r="238" spans="1:14" ht="15.75" x14ac:dyDescent="0.2">
      <c r="A238" s="173" t="s">
        <v>502</v>
      </c>
      <c r="B238" s="202" t="s">
        <v>385</v>
      </c>
      <c r="C238" s="175">
        <v>0</v>
      </c>
      <c r="D238" s="175">
        <v>0</v>
      </c>
      <c r="E238" s="175">
        <v>0</v>
      </c>
      <c r="F238" s="176">
        <f t="shared" si="28"/>
        <v>0</v>
      </c>
      <c r="G238" s="176">
        <v>0</v>
      </c>
      <c r="H238" s="177">
        <f t="shared" ref="H238:H248" si="31">F238</f>
        <v>0</v>
      </c>
      <c r="I238" s="209">
        <f t="shared" si="27"/>
        <v>0</v>
      </c>
      <c r="L238" s="149"/>
      <c r="M238" s="149"/>
      <c r="N238" s="149"/>
    </row>
    <row r="239" spans="1:14" ht="15.75" x14ac:dyDescent="0.2">
      <c r="A239" s="173" t="s">
        <v>503</v>
      </c>
      <c r="B239" s="202" t="s">
        <v>504</v>
      </c>
      <c r="C239" s="175">
        <v>0</v>
      </c>
      <c r="D239" s="175">
        <v>0</v>
      </c>
      <c r="E239" s="175">
        <v>0</v>
      </c>
      <c r="F239" s="176">
        <f t="shared" si="28"/>
        <v>0</v>
      </c>
      <c r="G239" s="176">
        <v>0</v>
      </c>
      <c r="H239" s="177">
        <f t="shared" si="31"/>
        <v>0</v>
      </c>
      <c r="I239" s="209">
        <f t="shared" si="27"/>
        <v>0</v>
      </c>
      <c r="L239" s="149"/>
      <c r="M239" s="149"/>
      <c r="N239" s="149"/>
    </row>
    <row r="240" spans="1:14" ht="15.75" x14ac:dyDescent="0.2">
      <c r="A240" s="173" t="s">
        <v>505</v>
      </c>
      <c r="B240" s="202" t="s">
        <v>325</v>
      </c>
      <c r="C240" s="175">
        <v>0</v>
      </c>
      <c r="D240" s="175">
        <v>0</v>
      </c>
      <c r="E240" s="175">
        <v>0</v>
      </c>
      <c r="F240" s="176">
        <f t="shared" si="28"/>
        <v>0</v>
      </c>
      <c r="G240" s="176">
        <v>0</v>
      </c>
      <c r="H240" s="177">
        <f t="shared" si="31"/>
        <v>0</v>
      </c>
      <c r="I240" s="209">
        <f t="shared" si="27"/>
        <v>0</v>
      </c>
      <c r="L240" s="149"/>
      <c r="M240" s="149"/>
      <c r="N240" s="149"/>
    </row>
    <row r="241" spans="1:14" ht="15.75" x14ac:dyDescent="0.2">
      <c r="A241" s="173" t="s">
        <v>506</v>
      </c>
      <c r="B241" s="202" t="s">
        <v>386</v>
      </c>
      <c r="C241" s="175">
        <v>0</v>
      </c>
      <c r="D241" s="175">
        <v>0</v>
      </c>
      <c r="E241" s="175">
        <v>0</v>
      </c>
      <c r="F241" s="176">
        <f t="shared" si="28"/>
        <v>0</v>
      </c>
      <c r="G241" s="176">
        <v>0</v>
      </c>
      <c r="H241" s="177">
        <f t="shared" si="31"/>
        <v>0</v>
      </c>
      <c r="I241" s="209">
        <f t="shared" si="27"/>
        <v>0</v>
      </c>
      <c r="L241" s="149"/>
      <c r="M241" s="149"/>
      <c r="N241" s="149"/>
    </row>
    <row r="242" spans="1:14" ht="15.75" x14ac:dyDescent="0.2">
      <c r="A242" s="173" t="s">
        <v>507</v>
      </c>
      <c r="B242" s="202" t="s">
        <v>508</v>
      </c>
      <c r="C242" s="175">
        <v>0</v>
      </c>
      <c r="D242" s="175">
        <v>0</v>
      </c>
      <c r="E242" s="175">
        <v>0</v>
      </c>
      <c r="F242" s="176">
        <f t="shared" si="28"/>
        <v>0</v>
      </c>
      <c r="G242" s="176">
        <v>0</v>
      </c>
      <c r="H242" s="177">
        <f>F242</f>
        <v>0</v>
      </c>
      <c r="I242" s="209">
        <f t="shared" si="27"/>
        <v>0</v>
      </c>
      <c r="L242" s="149"/>
      <c r="M242" s="149"/>
      <c r="N242" s="149"/>
    </row>
    <row r="243" spans="1:14" ht="15.75" x14ac:dyDescent="0.2">
      <c r="A243" s="173" t="s">
        <v>509</v>
      </c>
      <c r="B243" s="202" t="s">
        <v>510</v>
      </c>
      <c r="C243" s="175">
        <v>0</v>
      </c>
      <c r="D243" s="175">
        <v>0</v>
      </c>
      <c r="E243" s="175">
        <v>0</v>
      </c>
      <c r="F243" s="176">
        <f t="shared" si="28"/>
        <v>0</v>
      </c>
      <c r="G243" s="176">
        <v>0</v>
      </c>
      <c r="H243" s="177">
        <f t="shared" si="31"/>
        <v>0</v>
      </c>
      <c r="I243" s="209">
        <f t="shared" si="27"/>
        <v>0</v>
      </c>
      <c r="L243" s="149"/>
      <c r="M243" s="149"/>
      <c r="N243" s="149"/>
    </row>
    <row r="244" spans="1:14" ht="15.75" x14ac:dyDescent="0.2">
      <c r="A244" s="173" t="s">
        <v>511</v>
      </c>
      <c r="B244" s="202" t="s">
        <v>512</v>
      </c>
      <c r="C244" s="175">
        <v>0</v>
      </c>
      <c r="D244" s="175">
        <v>0</v>
      </c>
      <c r="E244" s="175">
        <v>0</v>
      </c>
      <c r="F244" s="176">
        <f t="shared" si="28"/>
        <v>0</v>
      </c>
      <c r="G244" s="176">
        <v>0</v>
      </c>
      <c r="H244" s="177">
        <f t="shared" si="31"/>
        <v>0</v>
      </c>
      <c r="I244" s="209">
        <f t="shared" si="27"/>
        <v>0</v>
      </c>
      <c r="L244" s="149"/>
      <c r="M244" s="149"/>
      <c r="N244" s="149"/>
    </row>
    <row r="245" spans="1:14" ht="15.75" x14ac:dyDescent="0.2">
      <c r="A245" s="173" t="s">
        <v>584</v>
      </c>
      <c r="B245" s="202" t="s">
        <v>585</v>
      </c>
      <c r="C245" s="175">
        <v>0</v>
      </c>
      <c r="D245" s="175">
        <v>0</v>
      </c>
      <c r="E245" s="175">
        <v>0</v>
      </c>
      <c r="F245" s="176">
        <f t="shared" si="28"/>
        <v>0</v>
      </c>
      <c r="G245" s="176">
        <v>0</v>
      </c>
      <c r="H245" s="177">
        <f t="shared" si="31"/>
        <v>0</v>
      </c>
      <c r="I245" s="209">
        <f t="shared" si="27"/>
        <v>0</v>
      </c>
      <c r="L245" s="149"/>
      <c r="M245" s="149"/>
      <c r="N245" s="149"/>
    </row>
    <row r="246" spans="1:14" ht="15.75" x14ac:dyDescent="0.2">
      <c r="A246" s="173" t="s">
        <v>513</v>
      </c>
      <c r="B246" s="202" t="s">
        <v>387</v>
      </c>
      <c r="C246" s="175">
        <v>0</v>
      </c>
      <c r="D246" s="175">
        <v>0</v>
      </c>
      <c r="E246" s="175">
        <v>0</v>
      </c>
      <c r="F246" s="176">
        <f t="shared" si="28"/>
        <v>0</v>
      </c>
      <c r="G246" s="176">
        <v>0</v>
      </c>
      <c r="H246" s="177">
        <f t="shared" si="31"/>
        <v>0</v>
      </c>
      <c r="I246" s="209">
        <f t="shared" si="27"/>
        <v>0</v>
      </c>
      <c r="L246" s="149"/>
      <c r="M246" s="149"/>
      <c r="N246" s="149"/>
    </row>
    <row r="247" spans="1:14" ht="15.75" x14ac:dyDescent="0.2">
      <c r="A247" s="173" t="s">
        <v>514</v>
      </c>
      <c r="B247" s="202" t="s">
        <v>388</v>
      </c>
      <c r="C247" s="175">
        <v>0</v>
      </c>
      <c r="D247" s="175">
        <v>0</v>
      </c>
      <c r="E247" s="175">
        <v>0</v>
      </c>
      <c r="F247" s="176">
        <f t="shared" si="28"/>
        <v>0</v>
      </c>
      <c r="G247" s="176">
        <v>0</v>
      </c>
      <c r="H247" s="177">
        <f t="shared" si="31"/>
        <v>0</v>
      </c>
      <c r="I247" s="209">
        <f t="shared" si="27"/>
        <v>0</v>
      </c>
      <c r="L247" s="149"/>
      <c r="M247" s="149"/>
      <c r="N247" s="149"/>
    </row>
    <row r="248" spans="1:14" ht="15.75" x14ac:dyDescent="0.2">
      <c r="A248" s="173" t="s">
        <v>515</v>
      </c>
      <c r="B248" s="202" t="s">
        <v>516</v>
      </c>
      <c r="C248" s="175">
        <v>0</v>
      </c>
      <c r="D248" s="175">
        <v>0</v>
      </c>
      <c r="E248" s="175">
        <v>0</v>
      </c>
      <c r="F248" s="176">
        <f t="shared" si="28"/>
        <v>0</v>
      </c>
      <c r="G248" s="176">
        <v>0</v>
      </c>
      <c r="H248" s="177">
        <f t="shared" si="31"/>
        <v>0</v>
      </c>
      <c r="I248" s="209">
        <f t="shared" si="27"/>
        <v>0</v>
      </c>
      <c r="J248" s="178" t="str">
        <f>IF((F248)&lt;=(F237*5%),IF((((F248)=0)),("-"),("CORRECTO")),"ERROR")</f>
        <v>-</v>
      </c>
      <c r="K248" s="179" t="str">
        <f>J248</f>
        <v>-</v>
      </c>
      <c r="L248" s="149"/>
      <c r="M248" s="149"/>
      <c r="N248" s="149"/>
    </row>
    <row r="249" spans="1:14" ht="15.75" x14ac:dyDescent="0.2">
      <c r="A249" s="196" t="s">
        <v>517</v>
      </c>
      <c r="B249" s="197" t="s">
        <v>518</v>
      </c>
      <c r="C249" s="198">
        <f>SUM(C250:C252)</f>
        <v>0</v>
      </c>
      <c r="D249" s="198">
        <f>SUM(D250:D252)</f>
        <v>0</v>
      </c>
      <c r="E249" s="198">
        <f>SUM(E250:E252)</f>
        <v>0</v>
      </c>
      <c r="F249" s="198">
        <f t="shared" ref="F249:F280" si="32">+C249+E249-D249</f>
        <v>0</v>
      </c>
      <c r="G249" s="198">
        <f>SUM(G250:G252)</f>
        <v>0</v>
      </c>
      <c r="H249" s="198">
        <f>SUM(H250:H252)</f>
        <v>0</v>
      </c>
      <c r="I249" s="209">
        <f t="shared" si="27"/>
        <v>0</v>
      </c>
      <c r="L249" s="149"/>
      <c r="M249" s="149"/>
      <c r="N249" s="149"/>
    </row>
    <row r="250" spans="1:14" ht="15.75" x14ac:dyDescent="0.2">
      <c r="A250" s="173" t="s">
        <v>519</v>
      </c>
      <c r="B250" s="174" t="s">
        <v>520</v>
      </c>
      <c r="C250" s="175">
        <v>0</v>
      </c>
      <c r="D250" s="175">
        <v>0</v>
      </c>
      <c r="E250" s="175">
        <v>0</v>
      </c>
      <c r="F250" s="176">
        <f t="shared" si="32"/>
        <v>0</v>
      </c>
      <c r="G250" s="176">
        <v>0</v>
      </c>
      <c r="H250" s="177">
        <f>F250</f>
        <v>0</v>
      </c>
      <c r="I250" s="209">
        <f t="shared" si="27"/>
        <v>0</v>
      </c>
      <c r="L250" s="149"/>
      <c r="M250" s="149"/>
      <c r="N250" s="149"/>
    </row>
    <row r="251" spans="1:14" ht="15.75" x14ac:dyDescent="0.2">
      <c r="A251" s="173" t="s">
        <v>521</v>
      </c>
      <c r="B251" s="174" t="s">
        <v>379</v>
      </c>
      <c r="C251" s="175">
        <v>0</v>
      </c>
      <c r="D251" s="175">
        <v>0</v>
      </c>
      <c r="E251" s="175">
        <v>0</v>
      </c>
      <c r="F251" s="176">
        <f t="shared" si="32"/>
        <v>0</v>
      </c>
      <c r="G251" s="176">
        <v>0</v>
      </c>
      <c r="H251" s="177">
        <f>F251</f>
        <v>0</v>
      </c>
      <c r="I251" s="209">
        <f t="shared" si="27"/>
        <v>0</v>
      </c>
      <c r="L251" s="149"/>
      <c r="M251" s="149"/>
      <c r="N251" s="149"/>
    </row>
    <row r="252" spans="1:14" ht="15.75" x14ac:dyDescent="0.2">
      <c r="A252" s="173" t="s">
        <v>522</v>
      </c>
      <c r="B252" s="174" t="s">
        <v>380</v>
      </c>
      <c r="C252" s="175">
        <v>0</v>
      </c>
      <c r="D252" s="175">
        <v>0</v>
      </c>
      <c r="E252" s="175">
        <v>0</v>
      </c>
      <c r="F252" s="176">
        <f t="shared" si="32"/>
        <v>0</v>
      </c>
      <c r="G252" s="176">
        <v>0</v>
      </c>
      <c r="H252" s="177">
        <f>F252</f>
        <v>0</v>
      </c>
      <c r="I252" s="209">
        <f t="shared" si="27"/>
        <v>0</v>
      </c>
      <c r="L252" s="149"/>
      <c r="M252" s="149"/>
      <c r="N252" s="149"/>
    </row>
    <row r="253" spans="1:14" ht="15.75" x14ac:dyDescent="0.2">
      <c r="A253" s="191" t="s">
        <v>582</v>
      </c>
      <c r="B253" s="194" t="s">
        <v>197</v>
      </c>
      <c r="C253" s="195">
        <f>C254</f>
        <v>0</v>
      </c>
      <c r="D253" s="195">
        <f>D254</f>
        <v>0</v>
      </c>
      <c r="E253" s="195">
        <f>E254</f>
        <v>0</v>
      </c>
      <c r="F253" s="195">
        <f t="shared" si="32"/>
        <v>0</v>
      </c>
      <c r="G253" s="195">
        <f>G254+G262+G264+G267</f>
        <v>0</v>
      </c>
      <c r="H253" s="195">
        <f>H254+H262+H267</f>
        <v>0</v>
      </c>
      <c r="I253" s="209">
        <f t="shared" si="27"/>
        <v>0</v>
      </c>
      <c r="L253" s="149"/>
      <c r="M253" s="149"/>
      <c r="N253" s="149"/>
    </row>
    <row r="254" spans="1:14" ht="15.75" x14ac:dyDescent="0.2">
      <c r="A254" s="196" t="s">
        <v>523</v>
      </c>
      <c r="B254" s="197" t="s">
        <v>524</v>
      </c>
      <c r="C254" s="198">
        <f>SUM(C255)</f>
        <v>0</v>
      </c>
      <c r="D254" s="198">
        <f>SUM(D255)</f>
        <v>0</v>
      </c>
      <c r="E254" s="198">
        <f>SUM(E255)</f>
        <v>0</v>
      </c>
      <c r="F254" s="198">
        <f t="shared" si="32"/>
        <v>0</v>
      </c>
      <c r="G254" s="198">
        <f>SUM(G255)</f>
        <v>0</v>
      </c>
      <c r="H254" s="198">
        <f>SUM(H255)</f>
        <v>0</v>
      </c>
      <c r="I254" s="209">
        <f t="shared" si="27"/>
        <v>0</v>
      </c>
      <c r="L254" s="149"/>
      <c r="M254" s="149"/>
      <c r="N254" s="149"/>
    </row>
    <row r="255" spans="1:14" ht="15.75" x14ac:dyDescent="0.2">
      <c r="A255" s="173" t="s">
        <v>525</v>
      </c>
      <c r="B255" s="174" t="s">
        <v>390</v>
      </c>
      <c r="C255" s="175">
        <v>0</v>
      </c>
      <c r="D255" s="175">
        <v>0</v>
      </c>
      <c r="E255" s="175">
        <v>0</v>
      </c>
      <c r="F255" s="176">
        <f t="shared" si="32"/>
        <v>0</v>
      </c>
      <c r="G255" s="176">
        <v>0</v>
      </c>
      <c r="H255" s="177">
        <f>F255</f>
        <v>0</v>
      </c>
      <c r="I255" s="209">
        <f t="shared" si="27"/>
        <v>0</v>
      </c>
      <c r="L255" s="149"/>
      <c r="M255" s="149"/>
      <c r="N255" s="149"/>
    </row>
    <row r="256" spans="1:14" ht="15.75" x14ac:dyDescent="0.2">
      <c r="A256" s="191" t="s">
        <v>29</v>
      </c>
      <c r="B256" s="194" t="s">
        <v>156</v>
      </c>
      <c r="C256" s="195">
        <f>C257+C265+C267+C270</f>
        <v>17500</v>
      </c>
      <c r="D256" s="195">
        <f>D257+D265+D267+D270</f>
        <v>0</v>
      </c>
      <c r="E256" s="195">
        <f>E257+E265+E267+E270</f>
        <v>0</v>
      </c>
      <c r="F256" s="195">
        <f t="shared" si="32"/>
        <v>17500</v>
      </c>
      <c r="G256" s="195">
        <f>G257+G265+G267+G270</f>
        <v>0</v>
      </c>
      <c r="H256" s="195">
        <f>H257+H265+H267+H270</f>
        <v>17500</v>
      </c>
      <c r="I256" s="209">
        <f t="shared" si="27"/>
        <v>0</v>
      </c>
      <c r="L256" s="149"/>
      <c r="M256" s="149"/>
      <c r="N256" s="149"/>
    </row>
    <row r="257" spans="1:14" ht="15.75" x14ac:dyDescent="0.2">
      <c r="A257" s="196" t="s">
        <v>30</v>
      </c>
      <c r="B257" s="197" t="s">
        <v>157</v>
      </c>
      <c r="C257" s="198">
        <f>SUM(C258:C264)</f>
        <v>17500</v>
      </c>
      <c r="D257" s="198">
        <f>SUM(D258:D264)</f>
        <v>0</v>
      </c>
      <c r="E257" s="198">
        <f>SUM(E258:E264)</f>
        <v>0</v>
      </c>
      <c r="F257" s="198">
        <f t="shared" si="32"/>
        <v>17500</v>
      </c>
      <c r="G257" s="198">
        <f>SUM(G258:G264)</f>
        <v>0</v>
      </c>
      <c r="H257" s="198">
        <f>SUM(H258:H264)</f>
        <v>17500</v>
      </c>
      <c r="I257" s="209">
        <f t="shared" si="27"/>
        <v>0</v>
      </c>
      <c r="L257" s="149"/>
      <c r="M257" s="149"/>
      <c r="N257" s="149"/>
    </row>
    <row r="258" spans="1:14" ht="15.75" x14ac:dyDescent="0.2">
      <c r="A258" s="173" t="s">
        <v>31</v>
      </c>
      <c r="B258" s="174" t="s">
        <v>104</v>
      </c>
      <c r="C258" s="175">
        <v>0</v>
      </c>
      <c r="D258" s="175">
        <v>0</v>
      </c>
      <c r="E258" s="175">
        <v>0</v>
      </c>
      <c r="F258" s="176">
        <f t="shared" si="32"/>
        <v>0</v>
      </c>
      <c r="G258" s="176">
        <v>0</v>
      </c>
      <c r="H258" s="177">
        <f t="shared" ref="H258:H264" si="33">F258</f>
        <v>0</v>
      </c>
      <c r="I258" s="209">
        <f t="shared" si="27"/>
        <v>0</v>
      </c>
      <c r="L258" s="149"/>
      <c r="M258" s="149"/>
      <c r="N258" s="149"/>
    </row>
    <row r="259" spans="1:14" ht="15.75" x14ac:dyDescent="0.2">
      <c r="A259" s="173" t="s">
        <v>32</v>
      </c>
      <c r="B259" s="174" t="s">
        <v>105</v>
      </c>
      <c r="C259" s="175">
        <v>0</v>
      </c>
      <c r="D259" s="175">
        <v>0</v>
      </c>
      <c r="E259" s="175">
        <v>0</v>
      </c>
      <c r="F259" s="176">
        <f t="shared" si="32"/>
        <v>0</v>
      </c>
      <c r="G259" s="176">
        <v>0</v>
      </c>
      <c r="H259" s="177">
        <f t="shared" si="33"/>
        <v>0</v>
      </c>
      <c r="I259" s="209">
        <f t="shared" si="27"/>
        <v>0</v>
      </c>
      <c r="L259" s="149"/>
      <c r="M259" s="149"/>
      <c r="N259" s="149"/>
    </row>
    <row r="260" spans="1:14" ht="15.75" x14ac:dyDescent="0.2">
      <c r="A260" s="173" t="s">
        <v>33</v>
      </c>
      <c r="B260" s="174" t="s">
        <v>526</v>
      </c>
      <c r="C260" s="175">
        <v>0</v>
      </c>
      <c r="D260" s="175">
        <v>0</v>
      </c>
      <c r="E260" s="175">
        <v>0</v>
      </c>
      <c r="F260" s="176">
        <f t="shared" si="32"/>
        <v>0</v>
      </c>
      <c r="G260" s="176">
        <v>0</v>
      </c>
      <c r="H260" s="177">
        <f t="shared" si="33"/>
        <v>0</v>
      </c>
      <c r="I260" s="209">
        <f t="shared" si="27"/>
        <v>0</v>
      </c>
      <c r="L260" s="149"/>
      <c r="M260" s="149"/>
      <c r="N260" s="149"/>
    </row>
    <row r="261" spans="1:14" ht="15.75" x14ac:dyDescent="0.2">
      <c r="A261" s="173" t="s">
        <v>34</v>
      </c>
      <c r="B261" s="174" t="s">
        <v>527</v>
      </c>
      <c r="C261" s="175">
        <v>0</v>
      </c>
      <c r="D261" s="175">
        <v>0</v>
      </c>
      <c r="E261" s="175">
        <v>0</v>
      </c>
      <c r="F261" s="176">
        <f t="shared" si="32"/>
        <v>0</v>
      </c>
      <c r="G261" s="176">
        <v>0</v>
      </c>
      <c r="H261" s="177">
        <f t="shared" si="33"/>
        <v>0</v>
      </c>
      <c r="I261" s="209">
        <f t="shared" si="27"/>
        <v>0</v>
      </c>
      <c r="L261" s="149"/>
      <c r="M261" s="149"/>
      <c r="N261" s="149"/>
    </row>
    <row r="262" spans="1:14" ht="15.75" x14ac:dyDescent="0.2">
      <c r="A262" s="173" t="s">
        <v>35</v>
      </c>
      <c r="B262" s="174" t="s">
        <v>528</v>
      </c>
      <c r="C262" s="175">
        <v>0</v>
      </c>
      <c r="D262" s="175">
        <v>0</v>
      </c>
      <c r="E262" s="175">
        <v>0</v>
      </c>
      <c r="F262" s="176">
        <f t="shared" si="32"/>
        <v>0</v>
      </c>
      <c r="G262" s="176">
        <v>0</v>
      </c>
      <c r="H262" s="177">
        <f t="shared" si="33"/>
        <v>0</v>
      </c>
      <c r="I262" s="209">
        <f t="shared" si="27"/>
        <v>0</v>
      </c>
      <c r="L262" s="149"/>
      <c r="M262" s="149"/>
      <c r="N262" s="149"/>
    </row>
    <row r="263" spans="1:14" ht="15.75" x14ac:dyDescent="0.2">
      <c r="A263" s="173" t="s">
        <v>36</v>
      </c>
      <c r="B263" s="174" t="s">
        <v>106</v>
      </c>
      <c r="C263" s="175">
        <v>0</v>
      </c>
      <c r="D263" s="175">
        <v>0</v>
      </c>
      <c r="E263" s="175">
        <v>0</v>
      </c>
      <c r="F263" s="176">
        <f t="shared" si="32"/>
        <v>0</v>
      </c>
      <c r="G263" s="176">
        <v>0</v>
      </c>
      <c r="H263" s="177">
        <f t="shared" si="33"/>
        <v>0</v>
      </c>
      <c r="I263" s="209">
        <f t="shared" si="27"/>
        <v>0</v>
      </c>
      <c r="L263" s="149"/>
      <c r="M263" s="149"/>
      <c r="N263" s="149"/>
    </row>
    <row r="264" spans="1:14" ht="15.75" x14ac:dyDescent="0.2">
      <c r="A264" s="173" t="s">
        <v>37</v>
      </c>
      <c r="B264" s="174" t="s">
        <v>107</v>
      </c>
      <c r="C264" s="175">
        <v>17500</v>
      </c>
      <c r="D264" s="175">
        <v>0</v>
      </c>
      <c r="E264" s="175">
        <v>0</v>
      </c>
      <c r="F264" s="176">
        <f t="shared" si="32"/>
        <v>17500</v>
      </c>
      <c r="G264" s="176">
        <v>0</v>
      </c>
      <c r="H264" s="177">
        <f t="shared" si="33"/>
        <v>17500</v>
      </c>
      <c r="I264" s="209">
        <f t="shared" si="27"/>
        <v>0</v>
      </c>
      <c r="L264" s="149"/>
      <c r="M264" s="149"/>
      <c r="N264" s="149"/>
    </row>
    <row r="265" spans="1:14" ht="15.75" x14ac:dyDescent="0.2">
      <c r="A265" s="196" t="s">
        <v>529</v>
      </c>
      <c r="B265" s="197" t="s">
        <v>530</v>
      </c>
      <c r="C265" s="198">
        <f>SUM(C266)</f>
        <v>0</v>
      </c>
      <c r="D265" s="198">
        <f>SUM(D266)</f>
        <v>0</v>
      </c>
      <c r="E265" s="198">
        <f>SUM(E266)</f>
        <v>0</v>
      </c>
      <c r="F265" s="198">
        <f t="shared" si="32"/>
        <v>0</v>
      </c>
      <c r="G265" s="198">
        <f>SUM(G266)</f>
        <v>0</v>
      </c>
      <c r="H265" s="198">
        <f>SUM(H266)</f>
        <v>0</v>
      </c>
      <c r="I265" s="209">
        <f t="shared" si="27"/>
        <v>0</v>
      </c>
      <c r="L265" s="149"/>
      <c r="M265" s="149"/>
      <c r="N265" s="149"/>
    </row>
    <row r="266" spans="1:14" ht="15.75" x14ac:dyDescent="0.2">
      <c r="A266" s="173" t="s">
        <v>531</v>
      </c>
      <c r="B266" s="174" t="s">
        <v>532</v>
      </c>
      <c r="C266" s="175">
        <v>0</v>
      </c>
      <c r="D266" s="175">
        <v>0</v>
      </c>
      <c r="E266" s="175">
        <v>0</v>
      </c>
      <c r="F266" s="176">
        <f t="shared" si="32"/>
        <v>0</v>
      </c>
      <c r="G266" s="176">
        <v>0</v>
      </c>
      <c r="H266" s="177">
        <f>F266</f>
        <v>0</v>
      </c>
      <c r="I266" s="209">
        <f t="shared" si="27"/>
        <v>0</v>
      </c>
      <c r="L266" s="149"/>
      <c r="M266" s="149"/>
      <c r="N266" s="149"/>
    </row>
    <row r="267" spans="1:14" ht="15.75" x14ac:dyDescent="0.2">
      <c r="A267" s="196" t="s">
        <v>533</v>
      </c>
      <c r="B267" s="197" t="s">
        <v>534</v>
      </c>
      <c r="C267" s="198">
        <f>SUM(C268:C269)</f>
        <v>0</v>
      </c>
      <c r="D267" s="198">
        <f>SUM(D268:D269)</f>
        <v>0</v>
      </c>
      <c r="E267" s="198">
        <f>SUM(E268:E269)</f>
        <v>0</v>
      </c>
      <c r="F267" s="198">
        <f t="shared" si="32"/>
        <v>0</v>
      </c>
      <c r="G267" s="198">
        <f>SUM(G268:G269)</f>
        <v>0</v>
      </c>
      <c r="H267" s="198">
        <f>SUM(H268:H269)</f>
        <v>0</v>
      </c>
      <c r="I267" s="209">
        <f t="shared" si="27"/>
        <v>0</v>
      </c>
      <c r="L267" s="149"/>
      <c r="M267" s="149"/>
      <c r="N267" s="149"/>
    </row>
    <row r="268" spans="1:14" ht="15.75" x14ac:dyDescent="0.2">
      <c r="A268" s="173" t="s">
        <v>535</v>
      </c>
      <c r="B268" s="174" t="s">
        <v>536</v>
      </c>
      <c r="C268" s="175">
        <v>0</v>
      </c>
      <c r="D268" s="175">
        <v>0</v>
      </c>
      <c r="E268" s="175">
        <v>0</v>
      </c>
      <c r="F268" s="176">
        <f t="shared" si="32"/>
        <v>0</v>
      </c>
      <c r="G268" s="176">
        <v>0</v>
      </c>
      <c r="H268" s="177">
        <f>F268</f>
        <v>0</v>
      </c>
      <c r="I268" s="209">
        <f t="shared" si="27"/>
        <v>0</v>
      </c>
      <c r="L268" s="149"/>
      <c r="M268" s="149"/>
      <c r="N268" s="149"/>
    </row>
    <row r="269" spans="1:14" ht="15.75" x14ac:dyDescent="0.2">
      <c r="A269" s="173" t="s">
        <v>537</v>
      </c>
      <c r="B269" s="174" t="s">
        <v>391</v>
      </c>
      <c r="C269" s="175">
        <v>0</v>
      </c>
      <c r="D269" s="175">
        <v>0</v>
      </c>
      <c r="E269" s="175">
        <v>0</v>
      </c>
      <c r="F269" s="176">
        <f t="shared" si="32"/>
        <v>0</v>
      </c>
      <c r="G269" s="176">
        <v>0</v>
      </c>
      <c r="H269" s="177">
        <f>F269</f>
        <v>0</v>
      </c>
      <c r="I269" s="209">
        <f t="shared" si="27"/>
        <v>0</v>
      </c>
      <c r="J269" s="178" t="str">
        <f>IF((F269)&lt;=(F267*5%),IF((((F269)=0)),("-"),("CORRECTO")),"ERROR")</f>
        <v>-</v>
      </c>
      <c r="K269" s="179" t="str">
        <f>J269</f>
        <v>-</v>
      </c>
      <c r="L269" s="149"/>
      <c r="M269" s="149"/>
      <c r="N269" s="149"/>
    </row>
    <row r="270" spans="1:14" ht="15.75" x14ac:dyDescent="0.2">
      <c r="A270" s="196" t="s">
        <v>38</v>
      </c>
      <c r="B270" s="197" t="s">
        <v>538</v>
      </c>
      <c r="C270" s="198">
        <f>SUM(C271)</f>
        <v>0</v>
      </c>
      <c r="D270" s="198">
        <f>SUM(D271)</f>
        <v>0</v>
      </c>
      <c r="E270" s="198">
        <f>SUM(E271)</f>
        <v>0</v>
      </c>
      <c r="F270" s="198">
        <f t="shared" si="32"/>
        <v>0</v>
      </c>
      <c r="G270" s="198">
        <f>SUM(G271)</f>
        <v>0</v>
      </c>
      <c r="H270" s="198">
        <f>SUM(H271)</f>
        <v>0</v>
      </c>
      <c r="I270" s="209">
        <f t="shared" si="27"/>
        <v>0</v>
      </c>
      <c r="L270" s="149"/>
      <c r="M270" s="149"/>
      <c r="N270" s="149"/>
    </row>
    <row r="271" spans="1:14" ht="15.75" x14ac:dyDescent="0.2">
      <c r="A271" s="173" t="s">
        <v>40</v>
      </c>
      <c r="B271" s="174" t="s">
        <v>390</v>
      </c>
      <c r="C271" s="175">
        <v>0</v>
      </c>
      <c r="D271" s="175">
        <v>0</v>
      </c>
      <c r="E271" s="175">
        <v>0</v>
      </c>
      <c r="F271" s="176">
        <f t="shared" si="32"/>
        <v>0</v>
      </c>
      <c r="G271" s="176">
        <v>0</v>
      </c>
      <c r="H271" s="177">
        <f>F271</f>
        <v>0</v>
      </c>
      <c r="I271" s="209">
        <f t="shared" si="27"/>
        <v>0</v>
      </c>
      <c r="L271" s="149"/>
      <c r="M271" s="149"/>
      <c r="N271" s="149"/>
    </row>
    <row r="272" spans="1:14" ht="15.75" x14ac:dyDescent="0.2">
      <c r="A272" s="191" t="s">
        <v>41</v>
      </c>
      <c r="B272" s="194" t="s">
        <v>146</v>
      </c>
      <c r="C272" s="195">
        <f>C273+C281+C283</f>
        <v>133474498</v>
      </c>
      <c r="D272" s="195">
        <f>D273+D281+D283</f>
        <v>0</v>
      </c>
      <c r="E272" s="195">
        <f>E273+E281+E283</f>
        <v>0</v>
      </c>
      <c r="F272" s="195">
        <f t="shared" si="32"/>
        <v>133474498</v>
      </c>
      <c r="G272" s="195">
        <f>G273+G281+G283</f>
        <v>0</v>
      </c>
      <c r="H272" s="195">
        <f>H273+H281+H283</f>
        <v>133474498</v>
      </c>
      <c r="I272" s="209">
        <f t="shared" si="27"/>
        <v>0</v>
      </c>
      <c r="L272" s="149"/>
      <c r="M272" s="149"/>
      <c r="N272" s="149"/>
    </row>
    <row r="273" spans="1:14" ht="15.75" x14ac:dyDescent="0.2">
      <c r="A273" s="196" t="s">
        <v>539</v>
      </c>
      <c r="B273" s="197" t="s">
        <v>540</v>
      </c>
      <c r="C273" s="198">
        <f>SUM(C274:C280)</f>
        <v>99274498</v>
      </c>
      <c r="D273" s="198">
        <f>SUM(D274:D280)</f>
        <v>0</v>
      </c>
      <c r="E273" s="198">
        <f>SUM(E274:E280)</f>
        <v>0</v>
      </c>
      <c r="F273" s="198">
        <f t="shared" si="32"/>
        <v>99274498</v>
      </c>
      <c r="G273" s="198">
        <f>SUM(G274:G280)</f>
        <v>0</v>
      </c>
      <c r="H273" s="198">
        <f>SUM(H274:H280)</f>
        <v>99274498</v>
      </c>
      <c r="I273" s="209">
        <f t="shared" si="27"/>
        <v>0</v>
      </c>
      <c r="L273" s="149"/>
      <c r="M273" s="149"/>
      <c r="N273" s="149"/>
    </row>
    <row r="274" spans="1:14" ht="15.75" x14ac:dyDescent="0.2">
      <c r="A274" s="173" t="s">
        <v>541</v>
      </c>
      <c r="B274" s="174" t="s">
        <v>542</v>
      </c>
      <c r="C274" s="175">
        <v>0</v>
      </c>
      <c r="D274" s="175">
        <v>0</v>
      </c>
      <c r="E274" s="175">
        <v>0</v>
      </c>
      <c r="F274" s="176">
        <f t="shared" si="32"/>
        <v>0</v>
      </c>
      <c r="G274" s="176">
        <v>0</v>
      </c>
      <c r="H274" s="177">
        <f t="shared" ref="H274:H280" si="34">F274</f>
        <v>0</v>
      </c>
      <c r="I274" s="209">
        <f t="shared" si="27"/>
        <v>0</v>
      </c>
      <c r="L274" s="149"/>
      <c r="M274" s="149"/>
      <c r="N274" s="149"/>
    </row>
    <row r="275" spans="1:14" ht="15.75" x14ac:dyDescent="0.2">
      <c r="A275" s="173" t="s">
        <v>543</v>
      </c>
      <c r="B275" s="174" t="s">
        <v>544</v>
      </c>
      <c r="C275" s="175">
        <v>99274498</v>
      </c>
      <c r="D275" s="175">
        <v>0</v>
      </c>
      <c r="E275" s="175">
        <v>0</v>
      </c>
      <c r="F275" s="176">
        <f t="shared" si="32"/>
        <v>99274498</v>
      </c>
      <c r="G275" s="176">
        <v>0</v>
      </c>
      <c r="H275" s="177">
        <f t="shared" si="34"/>
        <v>99274498</v>
      </c>
      <c r="I275" s="209">
        <f t="shared" si="27"/>
        <v>0</v>
      </c>
      <c r="L275" s="149"/>
      <c r="M275" s="149"/>
      <c r="N275" s="149"/>
    </row>
    <row r="276" spans="1:14" ht="15.75" x14ac:dyDescent="0.2">
      <c r="A276" s="173" t="s">
        <v>545</v>
      </c>
      <c r="B276" s="174" t="s">
        <v>546</v>
      </c>
      <c r="C276" s="175">
        <v>0</v>
      </c>
      <c r="D276" s="175">
        <v>0</v>
      </c>
      <c r="E276" s="175">
        <v>0</v>
      </c>
      <c r="F276" s="176">
        <f t="shared" si="32"/>
        <v>0</v>
      </c>
      <c r="G276" s="176">
        <v>0</v>
      </c>
      <c r="H276" s="177">
        <f t="shared" si="34"/>
        <v>0</v>
      </c>
      <c r="I276" s="209">
        <f t="shared" si="27"/>
        <v>0</v>
      </c>
      <c r="L276" s="149"/>
      <c r="M276" s="149"/>
      <c r="N276" s="149"/>
    </row>
    <row r="277" spans="1:14" ht="15.75" x14ac:dyDescent="0.2">
      <c r="A277" s="173" t="s">
        <v>547</v>
      </c>
      <c r="B277" s="174" t="s">
        <v>548</v>
      </c>
      <c r="C277" s="175">
        <v>0</v>
      </c>
      <c r="D277" s="175">
        <v>0</v>
      </c>
      <c r="E277" s="175">
        <v>0</v>
      </c>
      <c r="F277" s="176">
        <f t="shared" si="32"/>
        <v>0</v>
      </c>
      <c r="G277" s="176">
        <v>0</v>
      </c>
      <c r="H277" s="177">
        <f t="shared" si="34"/>
        <v>0</v>
      </c>
      <c r="I277" s="209">
        <f t="shared" si="27"/>
        <v>0</v>
      </c>
      <c r="L277" s="149"/>
      <c r="M277" s="149"/>
      <c r="N277" s="149"/>
    </row>
    <row r="278" spans="1:14" ht="15.75" x14ac:dyDescent="0.2">
      <c r="A278" s="173" t="s">
        <v>549</v>
      </c>
      <c r="B278" s="174" t="s">
        <v>550</v>
      </c>
      <c r="C278" s="175">
        <v>0</v>
      </c>
      <c r="D278" s="175">
        <v>0</v>
      </c>
      <c r="E278" s="175">
        <v>0</v>
      </c>
      <c r="F278" s="176">
        <f t="shared" si="32"/>
        <v>0</v>
      </c>
      <c r="G278" s="176">
        <v>0</v>
      </c>
      <c r="H278" s="177">
        <f t="shared" si="34"/>
        <v>0</v>
      </c>
      <c r="I278" s="209">
        <f t="shared" si="27"/>
        <v>0</v>
      </c>
      <c r="L278" s="149"/>
      <c r="M278" s="149"/>
      <c r="N278" s="149"/>
    </row>
    <row r="279" spans="1:14" ht="15.75" x14ac:dyDescent="0.2">
      <c r="A279" s="173" t="s">
        <v>551</v>
      </c>
      <c r="B279" s="174" t="s">
        <v>552</v>
      </c>
      <c r="C279" s="175">
        <v>0</v>
      </c>
      <c r="D279" s="175">
        <v>0</v>
      </c>
      <c r="E279" s="175">
        <v>0</v>
      </c>
      <c r="F279" s="176">
        <f t="shared" si="32"/>
        <v>0</v>
      </c>
      <c r="G279" s="176">
        <v>0</v>
      </c>
      <c r="H279" s="177">
        <f t="shared" si="34"/>
        <v>0</v>
      </c>
      <c r="I279" s="209">
        <f t="shared" si="27"/>
        <v>0</v>
      </c>
      <c r="L279" s="149"/>
      <c r="M279" s="149"/>
      <c r="N279" s="149"/>
    </row>
    <row r="280" spans="1:14" ht="15.75" x14ac:dyDescent="0.2">
      <c r="A280" s="173" t="s">
        <v>553</v>
      </c>
      <c r="B280" s="174" t="s">
        <v>554</v>
      </c>
      <c r="C280" s="175">
        <v>0</v>
      </c>
      <c r="D280" s="175">
        <v>0</v>
      </c>
      <c r="E280" s="175">
        <v>0</v>
      </c>
      <c r="F280" s="176">
        <f t="shared" si="32"/>
        <v>0</v>
      </c>
      <c r="G280" s="176">
        <v>0</v>
      </c>
      <c r="H280" s="177">
        <f t="shared" si="34"/>
        <v>0</v>
      </c>
      <c r="I280" s="209">
        <f t="shared" si="27"/>
        <v>0</v>
      </c>
      <c r="L280" s="149"/>
      <c r="M280" s="149"/>
      <c r="N280" s="149"/>
    </row>
    <row r="281" spans="1:14" ht="15.75" x14ac:dyDescent="0.2">
      <c r="A281" s="196" t="s">
        <v>555</v>
      </c>
      <c r="B281" s="197" t="s">
        <v>556</v>
      </c>
      <c r="C281" s="198">
        <f>SUM(C282)</f>
        <v>0</v>
      </c>
      <c r="D281" s="198">
        <f>SUM(D282)</f>
        <v>0</v>
      </c>
      <c r="E281" s="198">
        <f>SUM(E282)</f>
        <v>0</v>
      </c>
      <c r="F281" s="198">
        <f t="shared" ref="F281:F288" si="35">+C281+E281-D281</f>
        <v>0</v>
      </c>
      <c r="G281" s="198">
        <f>SUM(G282)</f>
        <v>0</v>
      </c>
      <c r="H281" s="198">
        <f>SUM(H282)</f>
        <v>0</v>
      </c>
      <c r="I281" s="209">
        <f t="shared" si="27"/>
        <v>0</v>
      </c>
      <c r="L281" s="149"/>
      <c r="M281" s="149"/>
      <c r="N281" s="149"/>
    </row>
    <row r="282" spans="1:14" ht="15.75" x14ac:dyDescent="0.2">
      <c r="A282" s="173" t="s">
        <v>557</v>
      </c>
      <c r="B282" s="174" t="s">
        <v>558</v>
      </c>
      <c r="C282" s="175">
        <v>0</v>
      </c>
      <c r="D282" s="175">
        <v>0</v>
      </c>
      <c r="E282" s="175">
        <v>0</v>
      </c>
      <c r="F282" s="176">
        <f t="shared" si="35"/>
        <v>0</v>
      </c>
      <c r="G282" s="176">
        <v>0</v>
      </c>
      <c r="H282" s="177">
        <f>F282</f>
        <v>0</v>
      </c>
      <c r="I282" s="209">
        <f t="shared" si="27"/>
        <v>0</v>
      </c>
      <c r="L282" s="149"/>
      <c r="M282" s="149"/>
      <c r="N282" s="149"/>
    </row>
    <row r="283" spans="1:14" ht="15.75" x14ac:dyDescent="0.2">
      <c r="A283" s="196" t="s">
        <v>42</v>
      </c>
      <c r="B283" s="197" t="s">
        <v>559</v>
      </c>
      <c r="C283" s="198">
        <f>SUM(C284:C289)</f>
        <v>34200000</v>
      </c>
      <c r="D283" s="198">
        <f>SUM(D284:D289)</f>
        <v>0</v>
      </c>
      <c r="E283" s="198">
        <f>SUM(E284:E289)</f>
        <v>0</v>
      </c>
      <c r="F283" s="198">
        <f t="shared" si="35"/>
        <v>34200000</v>
      </c>
      <c r="G283" s="198">
        <f>SUM(G284:G289)</f>
        <v>0</v>
      </c>
      <c r="H283" s="198">
        <f>SUM(H284:H289)</f>
        <v>34200000</v>
      </c>
      <c r="I283" s="209">
        <f t="shared" si="27"/>
        <v>0</v>
      </c>
      <c r="L283" s="149"/>
      <c r="M283" s="149"/>
      <c r="N283" s="149"/>
    </row>
    <row r="284" spans="1:14" ht="15.75" x14ac:dyDescent="0.2">
      <c r="A284" s="173" t="s">
        <v>44</v>
      </c>
      <c r="B284" s="174" t="s">
        <v>45</v>
      </c>
      <c r="C284" s="175">
        <v>0</v>
      </c>
      <c r="D284" s="175">
        <v>0</v>
      </c>
      <c r="E284" s="175">
        <v>0</v>
      </c>
      <c r="F284" s="176">
        <f t="shared" si="35"/>
        <v>0</v>
      </c>
      <c r="G284" s="176">
        <v>0</v>
      </c>
      <c r="H284" s="177">
        <f t="shared" ref="H284:H289" si="36">F284</f>
        <v>0</v>
      </c>
      <c r="I284" s="209">
        <f t="shared" si="27"/>
        <v>0</v>
      </c>
      <c r="L284" s="149"/>
      <c r="M284" s="149"/>
      <c r="N284" s="149"/>
    </row>
    <row r="285" spans="1:14" ht="15.75" x14ac:dyDescent="0.2">
      <c r="A285" s="173" t="s">
        <v>46</v>
      </c>
      <c r="B285" s="174" t="s">
        <v>47</v>
      </c>
      <c r="C285" s="175">
        <v>0</v>
      </c>
      <c r="D285" s="175">
        <v>0</v>
      </c>
      <c r="E285" s="175">
        <v>0</v>
      </c>
      <c r="F285" s="176">
        <f t="shared" si="35"/>
        <v>0</v>
      </c>
      <c r="G285" s="176">
        <v>0</v>
      </c>
      <c r="H285" s="177">
        <f t="shared" si="36"/>
        <v>0</v>
      </c>
      <c r="I285" s="209">
        <f t="shared" si="27"/>
        <v>0</v>
      </c>
      <c r="L285" s="149"/>
      <c r="M285" s="149"/>
      <c r="N285" s="149"/>
    </row>
    <row r="286" spans="1:14" ht="15.75" x14ac:dyDescent="0.2">
      <c r="A286" s="173" t="s">
        <v>48</v>
      </c>
      <c r="B286" s="174" t="s">
        <v>49</v>
      </c>
      <c r="C286" s="175">
        <v>0</v>
      </c>
      <c r="D286" s="175">
        <v>0</v>
      </c>
      <c r="E286" s="175">
        <v>0</v>
      </c>
      <c r="F286" s="176">
        <f t="shared" ref="F286" si="37">+C286+E286-D286</f>
        <v>0</v>
      </c>
      <c r="G286" s="176">
        <v>0</v>
      </c>
      <c r="H286" s="177">
        <f t="shared" si="36"/>
        <v>0</v>
      </c>
      <c r="I286" s="209">
        <f t="shared" ref="I286" si="38">F286-G286-H286</f>
        <v>0</v>
      </c>
      <c r="L286" s="149"/>
      <c r="M286" s="149"/>
      <c r="N286" s="149"/>
    </row>
    <row r="287" spans="1:14" ht="15.75" x14ac:dyDescent="0.2">
      <c r="A287" s="173" t="s">
        <v>733</v>
      </c>
      <c r="B287" s="174" t="s">
        <v>757</v>
      </c>
      <c r="C287" s="175">
        <v>0</v>
      </c>
      <c r="D287" s="175">
        <v>0</v>
      </c>
      <c r="E287" s="175">
        <v>0</v>
      </c>
      <c r="F287" s="176">
        <f t="shared" si="35"/>
        <v>0</v>
      </c>
      <c r="G287" s="176">
        <v>0</v>
      </c>
      <c r="H287" s="177">
        <f t="shared" si="36"/>
        <v>0</v>
      </c>
      <c r="I287" s="209">
        <f t="shared" ref="I287:I306" si="39">F287-G287-H287</f>
        <v>0</v>
      </c>
      <c r="L287" s="149"/>
      <c r="M287" s="149"/>
      <c r="N287" s="149"/>
    </row>
    <row r="288" spans="1:14" ht="15.75" x14ac:dyDescent="0.2">
      <c r="A288" s="173" t="s">
        <v>758</v>
      </c>
      <c r="B288" s="174" t="s">
        <v>759</v>
      </c>
      <c r="C288" s="175">
        <v>34200000</v>
      </c>
      <c r="D288" s="175">
        <v>0</v>
      </c>
      <c r="E288" s="175">
        <v>0</v>
      </c>
      <c r="F288" s="176">
        <f t="shared" si="35"/>
        <v>34200000</v>
      </c>
      <c r="G288" s="176">
        <v>0</v>
      </c>
      <c r="H288" s="177">
        <f t="shared" si="36"/>
        <v>34200000</v>
      </c>
      <c r="I288" s="209">
        <f t="shared" si="39"/>
        <v>0</v>
      </c>
      <c r="L288" s="149"/>
      <c r="M288" s="149"/>
      <c r="N288" s="149"/>
    </row>
    <row r="289" spans="1:14" ht="15.75" x14ac:dyDescent="0.2">
      <c r="A289" s="173" t="s">
        <v>50</v>
      </c>
      <c r="B289" s="174" t="s">
        <v>393</v>
      </c>
      <c r="C289" s="175">
        <v>0</v>
      </c>
      <c r="D289" s="175">
        <v>0</v>
      </c>
      <c r="E289" s="175">
        <v>0</v>
      </c>
      <c r="F289" s="176">
        <f t="shared" ref="F289:F304" si="40">+C289+E289-D289</f>
        <v>0</v>
      </c>
      <c r="G289" s="176">
        <v>0</v>
      </c>
      <c r="H289" s="177">
        <f t="shared" si="36"/>
        <v>0</v>
      </c>
      <c r="I289" s="209">
        <f t="shared" si="39"/>
        <v>0</v>
      </c>
      <c r="J289" s="178" t="str">
        <f>IF((F289)&lt;=(F283*5%),IF((((F289)=0)),("-"),("CORRECTO")),"ERROR")</f>
        <v>-</v>
      </c>
      <c r="K289" s="179" t="str">
        <f>J289</f>
        <v>-</v>
      </c>
      <c r="L289" s="149"/>
      <c r="M289" s="149"/>
      <c r="N289" s="149"/>
    </row>
    <row r="290" spans="1:14" ht="15.75" x14ac:dyDescent="0.2">
      <c r="A290" s="191" t="s">
        <v>560</v>
      </c>
      <c r="B290" s="194" t="s">
        <v>182</v>
      </c>
      <c r="C290" s="195">
        <f>SUM(C291)</f>
        <v>0</v>
      </c>
      <c r="D290" s="195">
        <f>SUM(D291)</f>
        <v>0</v>
      </c>
      <c r="E290" s="195">
        <f>SUM(E291)</f>
        <v>0</v>
      </c>
      <c r="F290" s="195">
        <f t="shared" si="40"/>
        <v>0</v>
      </c>
      <c r="G290" s="195">
        <f>G291</f>
        <v>0</v>
      </c>
      <c r="H290" s="195">
        <f>H291</f>
        <v>0</v>
      </c>
      <c r="I290" s="209">
        <f t="shared" si="39"/>
        <v>0</v>
      </c>
      <c r="L290" s="149"/>
      <c r="M290" s="149"/>
      <c r="N290" s="149"/>
    </row>
    <row r="291" spans="1:14" ht="15.75" x14ac:dyDescent="0.2">
      <c r="A291" s="196" t="s">
        <v>561</v>
      </c>
      <c r="B291" s="197" t="s">
        <v>562</v>
      </c>
      <c r="C291" s="198">
        <f>SUM(C292+C293)</f>
        <v>0</v>
      </c>
      <c r="D291" s="198">
        <f>SUM(D292+D293)</f>
        <v>0</v>
      </c>
      <c r="E291" s="198">
        <f>SUM(E292+E293)</f>
        <v>0</v>
      </c>
      <c r="F291" s="198">
        <f t="shared" si="40"/>
        <v>0</v>
      </c>
      <c r="G291" s="198">
        <f>G292</f>
        <v>0</v>
      </c>
      <c r="H291" s="198">
        <f>H292</f>
        <v>0</v>
      </c>
      <c r="I291" s="209">
        <f t="shared" si="39"/>
        <v>0</v>
      </c>
      <c r="L291" s="149"/>
      <c r="M291" s="149"/>
      <c r="N291" s="149"/>
    </row>
    <row r="292" spans="1:14" ht="15.75" x14ac:dyDescent="0.2">
      <c r="A292" s="173" t="s">
        <v>563</v>
      </c>
      <c r="B292" s="174" t="s">
        <v>564</v>
      </c>
      <c r="C292" s="175">
        <v>0</v>
      </c>
      <c r="D292" s="175">
        <v>0</v>
      </c>
      <c r="E292" s="175">
        <v>0</v>
      </c>
      <c r="F292" s="176">
        <f t="shared" si="40"/>
        <v>0</v>
      </c>
      <c r="G292" s="176">
        <v>0</v>
      </c>
      <c r="H292" s="177">
        <f>F292</f>
        <v>0</v>
      </c>
      <c r="I292" s="209">
        <f t="shared" si="39"/>
        <v>0</v>
      </c>
      <c r="L292" s="149"/>
      <c r="M292" s="149"/>
      <c r="N292" s="149"/>
    </row>
    <row r="293" spans="1:14" ht="15.75" x14ac:dyDescent="0.2">
      <c r="A293" s="173" t="s">
        <v>586</v>
      </c>
      <c r="B293" s="202" t="s">
        <v>587</v>
      </c>
      <c r="C293" s="175">
        <v>0</v>
      </c>
      <c r="D293" s="175">
        <v>0</v>
      </c>
      <c r="E293" s="175">
        <v>0</v>
      </c>
      <c r="F293" s="176">
        <f t="shared" si="40"/>
        <v>0</v>
      </c>
      <c r="G293" s="176">
        <v>0</v>
      </c>
      <c r="H293" s="177">
        <f>F293</f>
        <v>0</v>
      </c>
      <c r="I293" s="209">
        <f t="shared" si="39"/>
        <v>0</v>
      </c>
      <c r="L293" s="149"/>
      <c r="M293" s="149"/>
      <c r="N293" s="149"/>
    </row>
    <row r="294" spans="1:14" ht="15.75" x14ac:dyDescent="0.2">
      <c r="A294" s="191" t="s">
        <v>51</v>
      </c>
      <c r="B294" s="194" t="s">
        <v>158</v>
      </c>
      <c r="C294" s="195">
        <f>C295+C298</f>
        <v>860410</v>
      </c>
      <c r="D294" s="195">
        <f>D295+D298</f>
        <v>0</v>
      </c>
      <c r="E294" s="195">
        <f>E295+E298</f>
        <v>102045</v>
      </c>
      <c r="F294" s="195">
        <f t="shared" si="40"/>
        <v>962455</v>
      </c>
      <c r="G294" s="195">
        <f>G295+G298</f>
        <v>0</v>
      </c>
      <c r="H294" s="195">
        <f>H295+H298</f>
        <v>962455</v>
      </c>
      <c r="I294" s="209">
        <f t="shared" si="39"/>
        <v>0</v>
      </c>
      <c r="L294" s="149"/>
      <c r="M294" s="149"/>
      <c r="N294" s="149"/>
    </row>
    <row r="295" spans="1:14" ht="15.75" x14ac:dyDescent="0.2">
      <c r="A295" s="196" t="s">
        <v>644</v>
      </c>
      <c r="B295" s="197" t="s">
        <v>159</v>
      </c>
      <c r="C295" s="198">
        <f>SUM(C296:C297)</f>
        <v>860410</v>
      </c>
      <c r="D295" s="198">
        <f>SUM(D296:D297)</f>
        <v>0</v>
      </c>
      <c r="E295" s="198">
        <f>SUM(E296:E297)</f>
        <v>102045</v>
      </c>
      <c r="F295" s="198">
        <f t="shared" si="40"/>
        <v>962455</v>
      </c>
      <c r="G295" s="198">
        <f>SUM(G296:G297)</f>
        <v>0</v>
      </c>
      <c r="H295" s="198">
        <f>SUM(H296:H297)</f>
        <v>962455</v>
      </c>
      <c r="I295" s="209">
        <f t="shared" si="39"/>
        <v>0</v>
      </c>
      <c r="L295" s="149"/>
      <c r="M295" s="149"/>
      <c r="N295" s="149"/>
    </row>
    <row r="296" spans="1:14" ht="15.75" x14ac:dyDescent="0.2">
      <c r="A296" s="173" t="s">
        <v>645</v>
      </c>
      <c r="B296" s="174" t="s">
        <v>52</v>
      </c>
      <c r="C296" s="175">
        <v>0</v>
      </c>
      <c r="D296" s="175">
        <v>0</v>
      </c>
      <c r="E296" s="175">
        <v>0</v>
      </c>
      <c r="F296" s="176">
        <f t="shared" si="40"/>
        <v>0</v>
      </c>
      <c r="G296" s="176">
        <v>0</v>
      </c>
      <c r="H296" s="177">
        <f>F296</f>
        <v>0</v>
      </c>
      <c r="I296" s="209">
        <f t="shared" si="39"/>
        <v>0</v>
      </c>
      <c r="L296" s="149"/>
      <c r="M296" s="149"/>
      <c r="N296" s="149"/>
    </row>
    <row r="297" spans="1:14" ht="15.75" x14ac:dyDescent="0.2">
      <c r="A297" s="173" t="s">
        <v>646</v>
      </c>
      <c r="B297" s="174" t="s">
        <v>160</v>
      </c>
      <c r="C297" s="175">
        <v>860410</v>
      </c>
      <c r="D297" s="175">
        <v>0</v>
      </c>
      <c r="E297" s="175">
        <v>102045</v>
      </c>
      <c r="F297" s="176">
        <f>+C297+E297-D297</f>
        <v>962455</v>
      </c>
      <c r="G297" s="176">
        <v>0</v>
      </c>
      <c r="H297" s="177">
        <f>F297</f>
        <v>962455</v>
      </c>
      <c r="I297" s="209">
        <f>F297-G297-H297</f>
        <v>0</v>
      </c>
      <c r="L297" s="149"/>
      <c r="M297" s="149"/>
      <c r="N297" s="149"/>
    </row>
    <row r="298" spans="1:14" ht="15.75" x14ac:dyDescent="0.2">
      <c r="A298" s="196" t="s">
        <v>53</v>
      </c>
      <c r="B298" s="197" t="s">
        <v>54</v>
      </c>
      <c r="C298" s="198">
        <f>SUM(C299:C304)</f>
        <v>0</v>
      </c>
      <c r="D298" s="198">
        <f>SUM(D299:D304)</f>
        <v>0</v>
      </c>
      <c r="E298" s="198">
        <f>SUM(E299:E304)</f>
        <v>0</v>
      </c>
      <c r="F298" s="198">
        <f t="shared" si="40"/>
        <v>0</v>
      </c>
      <c r="G298" s="198">
        <f>SUM(G299:G304)</f>
        <v>0</v>
      </c>
      <c r="H298" s="198">
        <f>SUM(H299:H304)</f>
        <v>0</v>
      </c>
      <c r="I298" s="209">
        <f t="shared" si="39"/>
        <v>0</v>
      </c>
      <c r="L298" s="149"/>
      <c r="M298" s="149"/>
      <c r="N298" s="149"/>
    </row>
    <row r="299" spans="1:14" ht="15.75" x14ac:dyDescent="0.2">
      <c r="A299" s="173" t="s">
        <v>55</v>
      </c>
      <c r="B299" s="174" t="s">
        <v>56</v>
      </c>
      <c r="C299" s="175">
        <v>0</v>
      </c>
      <c r="D299" s="175">
        <v>0</v>
      </c>
      <c r="E299" s="175">
        <v>0</v>
      </c>
      <c r="F299" s="176">
        <f t="shared" si="40"/>
        <v>0</v>
      </c>
      <c r="G299" s="176">
        <v>0</v>
      </c>
      <c r="H299" s="177">
        <f>F299</f>
        <v>0</v>
      </c>
      <c r="I299" s="209">
        <f t="shared" si="39"/>
        <v>0</v>
      </c>
      <c r="L299" s="149"/>
      <c r="M299" s="149"/>
      <c r="N299" s="149"/>
    </row>
    <row r="300" spans="1:14" ht="15.75" x14ac:dyDescent="0.2">
      <c r="A300" s="173" t="s">
        <v>57</v>
      </c>
      <c r="B300" s="174" t="s">
        <v>565</v>
      </c>
      <c r="C300" s="175">
        <v>0</v>
      </c>
      <c r="D300" s="175">
        <v>0</v>
      </c>
      <c r="E300" s="175">
        <v>0</v>
      </c>
      <c r="F300" s="176">
        <f t="shared" si="40"/>
        <v>0</v>
      </c>
      <c r="G300" s="176">
        <v>0</v>
      </c>
      <c r="H300" s="177">
        <f>F300</f>
        <v>0</v>
      </c>
      <c r="I300" s="209">
        <f t="shared" si="39"/>
        <v>0</v>
      </c>
      <c r="L300" s="149"/>
      <c r="M300" s="149"/>
      <c r="N300" s="149"/>
    </row>
    <row r="301" spans="1:14" ht="15.75" x14ac:dyDescent="0.2">
      <c r="A301" s="173" t="s">
        <v>58</v>
      </c>
      <c r="B301" s="174" t="s">
        <v>566</v>
      </c>
      <c r="C301" s="175">
        <v>0</v>
      </c>
      <c r="D301" s="175">
        <v>0</v>
      </c>
      <c r="E301" s="175">
        <v>0</v>
      </c>
      <c r="F301" s="176">
        <f t="shared" si="40"/>
        <v>0</v>
      </c>
      <c r="G301" s="176">
        <v>0</v>
      </c>
      <c r="H301" s="177">
        <f>F301</f>
        <v>0</v>
      </c>
      <c r="I301" s="209">
        <f t="shared" si="39"/>
        <v>0</v>
      </c>
      <c r="L301" s="149"/>
      <c r="M301" s="149"/>
      <c r="N301" s="149"/>
    </row>
    <row r="302" spans="1:14" ht="15.75" x14ac:dyDescent="0.2">
      <c r="A302" s="173" t="s">
        <v>59</v>
      </c>
      <c r="B302" s="174" t="s">
        <v>117</v>
      </c>
      <c r="C302" s="175">
        <v>0</v>
      </c>
      <c r="D302" s="175">
        <v>0</v>
      </c>
      <c r="E302" s="175">
        <v>0</v>
      </c>
      <c r="F302" s="176">
        <f t="shared" si="40"/>
        <v>0</v>
      </c>
      <c r="G302" s="176">
        <v>0</v>
      </c>
      <c r="H302" s="177">
        <f>F302</f>
        <v>0</v>
      </c>
      <c r="I302" s="209">
        <f t="shared" si="39"/>
        <v>0</v>
      </c>
      <c r="L302" s="149"/>
      <c r="M302" s="149"/>
      <c r="N302" s="149"/>
    </row>
    <row r="303" spans="1:14" ht="15.75" x14ac:dyDescent="0.2">
      <c r="A303" s="173" t="s">
        <v>750</v>
      </c>
      <c r="B303" s="174" t="s">
        <v>751</v>
      </c>
      <c r="C303" s="175">
        <v>0</v>
      </c>
      <c r="D303" s="175">
        <v>0</v>
      </c>
      <c r="E303" s="175">
        <v>0</v>
      </c>
      <c r="F303" s="176">
        <f t="shared" si="40"/>
        <v>0</v>
      </c>
      <c r="G303" s="176">
        <v>0</v>
      </c>
      <c r="H303" s="177">
        <f t="shared" ref="H303" si="41">F303</f>
        <v>0</v>
      </c>
      <c r="I303" s="209">
        <f t="shared" si="39"/>
        <v>0</v>
      </c>
      <c r="J303" s="178" t="str">
        <f>IF((F303)&lt;=(F297*5%),IF((((F303)=0)),("-"),("CORRECTO")),"ERROR")</f>
        <v>-</v>
      </c>
      <c r="K303" s="179" t="str">
        <f>J303</f>
        <v>-</v>
      </c>
      <c r="L303" s="149"/>
      <c r="M303" s="149"/>
      <c r="N303" s="149"/>
    </row>
    <row r="304" spans="1:14" ht="15.75" x14ac:dyDescent="0.2">
      <c r="A304" s="173" t="s">
        <v>567</v>
      </c>
      <c r="B304" s="174" t="s">
        <v>568</v>
      </c>
      <c r="C304" s="175">
        <v>0</v>
      </c>
      <c r="D304" s="175">
        <v>0</v>
      </c>
      <c r="E304" s="175">
        <v>0</v>
      </c>
      <c r="F304" s="176">
        <f t="shared" si="40"/>
        <v>0</v>
      </c>
      <c r="G304" s="176">
        <v>0</v>
      </c>
      <c r="H304" s="177">
        <f>F304</f>
        <v>0</v>
      </c>
      <c r="I304" s="209">
        <f t="shared" si="39"/>
        <v>0</v>
      </c>
      <c r="J304" s="178" t="str">
        <f>IF((F304)&lt;=(F298*5%),IF((((F304)=0)),("-"),("CORRECTO")),"ERROR")</f>
        <v>-</v>
      </c>
      <c r="K304" s="179" t="str">
        <f>J304</f>
        <v>-</v>
      </c>
      <c r="L304" s="149"/>
      <c r="M304" s="149"/>
      <c r="N304" s="149"/>
    </row>
    <row r="305" spans="1:14" ht="15.75" x14ac:dyDescent="0.2">
      <c r="A305" s="191">
        <v>5</v>
      </c>
      <c r="B305" s="192" t="s">
        <v>161</v>
      </c>
      <c r="C305" s="193">
        <f>C306+C339+C360+C366</f>
        <v>64127783</v>
      </c>
      <c r="D305" s="193">
        <f>D306+D339+D360+D366</f>
        <v>16118582</v>
      </c>
      <c r="E305" s="193">
        <f>E306+E339+E360+E366</f>
        <v>0</v>
      </c>
      <c r="F305" s="193">
        <f t="shared" ref="F305:F325" si="42">C305+D305-E305</f>
        <v>80246365</v>
      </c>
      <c r="G305" s="193">
        <f>G306+G339+G360+G366</f>
        <v>0</v>
      </c>
      <c r="H305" s="193">
        <f>H306+H339+H360+H366</f>
        <v>80246365</v>
      </c>
      <c r="I305" s="209">
        <f t="shared" si="39"/>
        <v>0</v>
      </c>
      <c r="L305" s="149"/>
      <c r="M305" s="149"/>
      <c r="N305" s="149"/>
    </row>
    <row r="306" spans="1:14" ht="15.75" x14ac:dyDescent="0.2">
      <c r="A306" s="191" t="s">
        <v>60</v>
      </c>
      <c r="B306" s="194" t="s">
        <v>569</v>
      </c>
      <c r="C306" s="195">
        <f>C307+C337</f>
        <v>36833791</v>
      </c>
      <c r="D306" s="195">
        <f>D307+D337</f>
        <v>12203680</v>
      </c>
      <c r="E306" s="195">
        <f>E307+E337</f>
        <v>0</v>
      </c>
      <c r="F306" s="195">
        <f t="shared" si="42"/>
        <v>49037471</v>
      </c>
      <c r="G306" s="195">
        <f>G307+G337</f>
        <v>0</v>
      </c>
      <c r="H306" s="195">
        <f>H307+H337</f>
        <v>49037471</v>
      </c>
      <c r="I306" s="209">
        <f t="shared" si="39"/>
        <v>0</v>
      </c>
      <c r="L306" s="149"/>
      <c r="M306" s="149"/>
      <c r="N306" s="149"/>
    </row>
    <row r="307" spans="1:14" ht="15.75" x14ac:dyDescent="0.2">
      <c r="A307" s="196" t="s">
        <v>61</v>
      </c>
      <c r="B307" s="197" t="s">
        <v>162</v>
      </c>
      <c r="C307" s="198">
        <f>SUM(C308:C336)</f>
        <v>36830536</v>
      </c>
      <c r="D307" s="198">
        <f>SUM(D308:D336)</f>
        <v>12203680</v>
      </c>
      <c r="E307" s="198">
        <f>SUM(E308:E336)</f>
        <v>0</v>
      </c>
      <c r="F307" s="198">
        <f t="shared" si="42"/>
        <v>49034216</v>
      </c>
      <c r="G307" s="198">
        <f>SUM(G308:G336)</f>
        <v>0</v>
      </c>
      <c r="H307" s="198">
        <f>SUM(H308:H336)</f>
        <v>49034216</v>
      </c>
      <c r="I307" s="209">
        <f t="shared" ref="I307:I349" si="43">F307-G307-H307</f>
        <v>0</v>
      </c>
      <c r="L307" s="149"/>
      <c r="M307" s="149"/>
      <c r="N307" s="149"/>
    </row>
    <row r="308" spans="1:14" ht="15.75" x14ac:dyDescent="0.2">
      <c r="A308" s="173" t="s">
        <v>62</v>
      </c>
      <c r="B308" s="174" t="s">
        <v>457</v>
      </c>
      <c r="C308" s="175">
        <v>0</v>
      </c>
      <c r="D308" s="175">
        <v>0</v>
      </c>
      <c r="E308" s="175">
        <v>0</v>
      </c>
      <c r="F308" s="176">
        <f t="shared" si="42"/>
        <v>0</v>
      </c>
      <c r="G308" s="176">
        <v>0</v>
      </c>
      <c r="H308" s="177">
        <f t="shared" ref="H308:H336" si="44">F308</f>
        <v>0</v>
      </c>
      <c r="I308" s="209">
        <f t="shared" si="43"/>
        <v>0</v>
      </c>
      <c r="L308" s="149"/>
      <c r="M308" s="149"/>
      <c r="N308" s="149"/>
    </row>
    <row r="309" spans="1:14" ht="15.75" x14ac:dyDescent="0.2">
      <c r="A309" s="173" t="s">
        <v>63</v>
      </c>
      <c r="B309" s="174" t="s">
        <v>163</v>
      </c>
      <c r="C309" s="175">
        <v>0</v>
      </c>
      <c r="D309" s="175">
        <v>0</v>
      </c>
      <c r="E309" s="175">
        <v>0</v>
      </c>
      <c r="F309" s="176">
        <f t="shared" si="42"/>
        <v>0</v>
      </c>
      <c r="G309" s="176">
        <v>0</v>
      </c>
      <c r="H309" s="177">
        <f t="shared" si="44"/>
        <v>0</v>
      </c>
      <c r="I309" s="209">
        <f t="shared" si="43"/>
        <v>0</v>
      </c>
      <c r="L309" s="149"/>
      <c r="M309" s="149"/>
      <c r="N309" s="149"/>
    </row>
    <row r="310" spans="1:14" ht="15.75" x14ac:dyDescent="0.2">
      <c r="A310" s="173" t="s">
        <v>64</v>
      </c>
      <c r="B310" s="174" t="s">
        <v>65</v>
      </c>
      <c r="C310" s="175">
        <v>0</v>
      </c>
      <c r="D310" s="175">
        <v>0</v>
      </c>
      <c r="E310" s="175">
        <v>0</v>
      </c>
      <c r="F310" s="176">
        <f t="shared" si="42"/>
        <v>0</v>
      </c>
      <c r="G310" s="176">
        <v>0</v>
      </c>
      <c r="H310" s="177">
        <f t="shared" si="44"/>
        <v>0</v>
      </c>
      <c r="I310" s="209">
        <f t="shared" si="43"/>
        <v>0</v>
      </c>
      <c r="L310" s="149"/>
      <c r="M310" s="149"/>
      <c r="N310" s="149"/>
    </row>
    <row r="311" spans="1:14" ht="15.75" x14ac:dyDescent="0.2">
      <c r="A311" s="173" t="s">
        <v>66</v>
      </c>
      <c r="B311" s="174" t="s">
        <v>67</v>
      </c>
      <c r="C311" s="175">
        <v>0</v>
      </c>
      <c r="D311" s="175">
        <v>0</v>
      </c>
      <c r="E311" s="175">
        <v>0</v>
      </c>
      <c r="F311" s="176">
        <f t="shared" si="42"/>
        <v>0</v>
      </c>
      <c r="G311" s="176">
        <v>0</v>
      </c>
      <c r="H311" s="177">
        <f t="shared" si="44"/>
        <v>0</v>
      </c>
      <c r="I311" s="209">
        <f t="shared" si="43"/>
        <v>0</v>
      </c>
      <c r="L311" s="149"/>
      <c r="M311" s="149"/>
      <c r="N311" s="149"/>
    </row>
    <row r="312" spans="1:14" ht="15.75" x14ac:dyDescent="0.2">
      <c r="A312" s="173" t="s">
        <v>68</v>
      </c>
      <c r="B312" s="174" t="s">
        <v>328</v>
      </c>
      <c r="C312" s="175">
        <v>10990234</v>
      </c>
      <c r="D312" s="175">
        <v>1465070</v>
      </c>
      <c r="E312" s="175">
        <v>0</v>
      </c>
      <c r="F312" s="176">
        <f t="shared" si="42"/>
        <v>12455304</v>
      </c>
      <c r="G312" s="176">
        <v>0</v>
      </c>
      <c r="H312" s="177">
        <f t="shared" si="44"/>
        <v>12455304</v>
      </c>
      <c r="I312" s="209">
        <f t="shared" si="43"/>
        <v>0</v>
      </c>
      <c r="L312" s="149"/>
      <c r="M312" s="149"/>
      <c r="N312" s="149"/>
    </row>
    <row r="313" spans="1:14" ht="15.75" x14ac:dyDescent="0.2">
      <c r="A313" s="173" t="s">
        <v>69</v>
      </c>
      <c r="B313" s="174" t="s">
        <v>137</v>
      </c>
      <c r="C313" s="175">
        <v>0</v>
      </c>
      <c r="D313" s="175">
        <v>2688210</v>
      </c>
      <c r="E313" s="175">
        <v>0</v>
      </c>
      <c r="F313" s="176">
        <f t="shared" si="42"/>
        <v>2688210</v>
      </c>
      <c r="G313" s="176">
        <v>0</v>
      </c>
      <c r="H313" s="177">
        <f t="shared" si="44"/>
        <v>2688210</v>
      </c>
      <c r="I313" s="209">
        <f t="shared" si="43"/>
        <v>0</v>
      </c>
      <c r="L313" s="149"/>
      <c r="M313" s="149"/>
      <c r="N313" s="149"/>
    </row>
    <row r="314" spans="1:14" ht="15.75" x14ac:dyDescent="0.2">
      <c r="A314" s="173" t="s">
        <v>70</v>
      </c>
      <c r="B314" s="174" t="s">
        <v>164</v>
      </c>
      <c r="C314" s="175">
        <v>0</v>
      </c>
      <c r="D314" s="175">
        <v>0</v>
      </c>
      <c r="E314" s="175">
        <v>0</v>
      </c>
      <c r="F314" s="176">
        <f t="shared" si="42"/>
        <v>0</v>
      </c>
      <c r="G314" s="176">
        <v>0</v>
      </c>
      <c r="H314" s="177">
        <f t="shared" si="44"/>
        <v>0</v>
      </c>
      <c r="I314" s="209">
        <f t="shared" si="43"/>
        <v>0</v>
      </c>
      <c r="L314" s="149"/>
      <c r="M314" s="149"/>
      <c r="N314" s="149"/>
    </row>
    <row r="315" spans="1:14" ht="15.75" x14ac:dyDescent="0.2">
      <c r="A315" s="173" t="s">
        <v>71</v>
      </c>
      <c r="B315" s="174" t="s">
        <v>466</v>
      </c>
      <c r="C315" s="175">
        <v>2760435</v>
      </c>
      <c r="D315" s="175">
        <v>387011</v>
      </c>
      <c r="E315" s="175">
        <v>0</v>
      </c>
      <c r="F315" s="176">
        <f t="shared" si="42"/>
        <v>3147446</v>
      </c>
      <c r="G315" s="176">
        <v>0</v>
      </c>
      <c r="H315" s="177">
        <f t="shared" si="44"/>
        <v>3147446</v>
      </c>
      <c r="I315" s="209">
        <f t="shared" si="43"/>
        <v>0</v>
      </c>
      <c r="L315" s="149"/>
      <c r="M315" s="149"/>
      <c r="N315" s="149"/>
    </row>
    <row r="316" spans="1:14" ht="15.75" x14ac:dyDescent="0.2">
      <c r="A316" s="173" t="s">
        <v>72</v>
      </c>
      <c r="B316" s="174" t="s">
        <v>73</v>
      </c>
      <c r="C316" s="175">
        <v>0</v>
      </c>
      <c r="D316" s="175">
        <v>0</v>
      </c>
      <c r="E316" s="175">
        <v>0</v>
      </c>
      <c r="F316" s="176">
        <f t="shared" si="42"/>
        <v>0</v>
      </c>
      <c r="G316" s="176">
        <v>0</v>
      </c>
      <c r="H316" s="177">
        <f t="shared" si="44"/>
        <v>0</v>
      </c>
      <c r="I316" s="209">
        <f t="shared" si="43"/>
        <v>0</v>
      </c>
      <c r="L316" s="149"/>
      <c r="M316" s="149"/>
      <c r="N316" s="149"/>
    </row>
    <row r="317" spans="1:14" ht="15.75" x14ac:dyDescent="0.2">
      <c r="A317" s="173" t="s">
        <v>74</v>
      </c>
      <c r="B317" s="174" t="s">
        <v>570</v>
      </c>
      <c r="C317" s="175">
        <v>0</v>
      </c>
      <c r="D317" s="175">
        <v>0</v>
      </c>
      <c r="E317" s="175">
        <v>0</v>
      </c>
      <c r="F317" s="176">
        <f t="shared" si="42"/>
        <v>0</v>
      </c>
      <c r="G317" s="176">
        <v>0</v>
      </c>
      <c r="H317" s="177">
        <f t="shared" si="44"/>
        <v>0</v>
      </c>
      <c r="I317" s="209">
        <f t="shared" si="43"/>
        <v>0</v>
      </c>
      <c r="L317" s="149"/>
      <c r="M317" s="149"/>
      <c r="N317" s="149"/>
    </row>
    <row r="318" spans="1:14" ht="15.75" x14ac:dyDescent="0.2">
      <c r="A318" s="173" t="s">
        <v>75</v>
      </c>
      <c r="B318" s="174" t="s">
        <v>329</v>
      </c>
      <c r="C318" s="175">
        <v>0</v>
      </c>
      <c r="D318" s="175">
        <v>0</v>
      </c>
      <c r="E318" s="175">
        <v>0</v>
      </c>
      <c r="F318" s="176">
        <f t="shared" si="42"/>
        <v>0</v>
      </c>
      <c r="G318" s="176">
        <v>0</v>
      </c>
      <c r="H318" s="177">
        <f t="shared" si="44"/>
        <v>0</v>
      </c>
      <c r="I318" s="209">
        <f t="shared" si="43"/>
        <v>0</v>
      </c>
      <c r="L318" s="149"/>
      <c r="M318" s="149"/>
      <c r="N318" s="149"/>
    </row>
    <row r="319" spans="1:14" ht="15.75" x14ac:dyDescent="0.2">
      <c r="A319" s="173" t="s">
        <v>76</v>
      </c>
      <c r="B319" s="202" t="s">
        <v>327</v>
      </c>
      <c r="C319" s="175">
        <v>0</v>
      </c>
      <c r="D319" s="175">
        <v>0</v>
      </c>
      <c r="E319" s="175">
        <v>0</v>
      </c>
      <c r="F319" s="176">
        <f t="shared" si="42"/>
        <v>0</v>
      </c>
      <c r="G319" s="176">
        <v>0</v>
      </c>
      <c r="H319" s="177">
        <f t="shared" si="44"/>
        <v>0</v>
      </c>
      <c r="I319" s="209">
        <f t="shared" si="43"/>
        <v>0</v>
      </c>
      <c r="L319" s="149"/>
      <c r="M319" s="149"/>
      <c r="N319" s="149"/>
    </row>
    <row r="320" spans="1:14" ht="15.75" x14ac:dyDescent="0.2">
      <c r="A320" s="173" t="s">
        <v>77</v>
      </c>
      <c r="B320" s="202" t="s">
        <v>165</v>
      </c>
      <c r="C320" s="175">
        <v>0</v>
      </c>
      <c r="D320" s="175">
        <v>0</v>
      </c>
      <c r="E320" s="175">
        <v>0</v>
      </c>
      <c r="F320" s="176">
        <f t="shared" si="42"/>
        <v>0</v>
      </c>
      <c r="G320" s="176">
        <v>0</v>
      </c>
      <c r="H320" s="177">
        <f t="shared" si="44"/>
        <v>0</v>
      </c>
      <c r="I320" s="209">
        <f t="shared" si="43"/>
        <v>0</v>
      </c>
      <c r="L320" s="149"/>
      <c r="M320" s="149"/>
      <c r="N320" s="149"/>
    </row>
    <row r="321" spans="1:14" ht="15.75" x14ac:dyDescent="0.2">
      <c r="A321" s="173" t="s">
        <v>78</v>
      </c>
      <c r="B321" s="202" t="s">
        <v>79</v>
      </c>
      <c r="C321" s="175">
        <v>0</v>
      </c>
      <c r="D321" s="175">
        <v>0</v>
      </c>
      <c r="E321" s="175">
        <v>0</v>
      </c>
      <c r="F321" s="176">
        <f t="shared" si="42"/>
        <v>0</v>
      </c>
      <c r="G321" s="176">
        <v>0</v>
      </c>
      <c r="H321" s="177">
        <f t="shared" si="44"/>
        <v>0</v>
      </c>
      <c r="I321" s="209">
        <f t="shared" si="43"/>
        <v>0</v>
      </c>
      <c r="L321" s="149"/>
      <c r="M321" s="149"/>
      <c r="N321" s="149"/>
    </row>
    <row r="322" spans="1:14" ht="15.75" x14ac:dyDescent="0.2">
      <c r="A322" s="173" t="s">
        <v>80</v>
      </c>
      <c r="B322" s="202" t="s">
        <v>81</v>
      </c>
      <c r="C322" s="175">
        <v>0</v>
      </c>
      <c r="D322" s="175">
        <v>0</v>
      </c>
      <c r="E322" s="175">
        <v>0</v>
      </c>
      <c r="F322" s="176">
        <f t="shared" si="42"/>
        <v>0</v>
      </c>
      <c r="G322" s="176">
        <v>0</v>
      </c>
      <c r="H322" s="177">
        <f t="shared" si="44"/>
        <v>0</v>
      </c>
      <c r="I322" s="209">
        <f t="shared" si="43"/>
        <v>0</v>
      </c>
      <c r="L322" s="149"/>
      <c r="M322" s="149"/>
      <c r="N322" s="149"/>
    </row>
    <row r="323" spans="1:14" ht="15.75" x14ac:dyDescent="0.2">
      <c r="A323" s="173" t="s">
        <v>82</v>
      </c>
      <c r="B323" s="202" t="s">
        <v>571</v>
      </c>
      <c r="C323" s="175">
        <v>0</v>
      </c>
      <c r="D323" s="175">
        <v>0</v>
      </c>
      <c r="E323" s="175">
        <v>0</v>
      </c>
      <c r="F323" s="176">
        <f t="shared" si="42"/>
        <v>0</v>
      </c>
      <c r="G323" s="176">
        <v>0</v>
      </c>
      <c r="H323" s="177">
        <f t="shared" si="44"/>
        <v>0</v>
      </c>
      <c r="I323" s="209">
        <f t="shared" si="43"/>
        <v>0</v>
      </c>
      <c r="L323" s="149"/>
      <c r="M323" s="149"/>
      <c r="N323" s="149"/>
    </row>
    <row r="324" spans="1:14" ht="15.75" x14ac:dyDescent="0.2">
      <c r="A324" s="173" t="s">
        <v>647</v>
      </c>
      <c r="B324" s="202" t="s">
        <v>648</v>
      </c>
      <c r="C324" s="175">
        <v>0</v>
      </c>
      <c r="D324" s="175">
        <v>0</v>
      </c>
      <c r="E324" s="175">
        <v>0</v>
      </c>
      <c r="F324" s="176">
        <f t="shared" si="42"/>
        <v>0</v>
      </c>
      <c r="G324" s="176">
        <v>0</v>
      </c>
      <c r="H324" s="177">
        <f t="shared" si="44"/>
        <v>0</v>
      </c>
      <c r="I324" s="209">
        <f t="shared" si="43"/>
        <v>0</v>
      </c>
      <c r="L324" s="149"/>
      <c r="M324" s="149"/>
      <c r="N324" s="149"/>
    </row>
    <row r="325" spans="1:14" ht="15.75" x14ac:dyDescent="0.2">
      <c r="A325" s="173" t="s">
        <v>588</v>
      </c>
      <c r="B325" s="202" t="s">
        <v>589</v>
      </c>
      <c r="C325" s="175">
        <v>0</v>
      </c>
      <c r="D325" s="175">
        <v>0</v>
      </c>
      <c r="E325" s="175">
        <v>0</v>
      </c>
      <c r="F325" s="176">
        <f t="shared" si="42"/>
        <v>0</v>
      </c>
      <c r="G325" s="176">
        <v>0</v>
      </c>
      <c r="H325" s="177">
        <f t="shared" si="44"/>
        <v>0</v>
      </c>
      <c r="I325" s="209">
        <f t="shared" si="43"/>
        <v>0</v>
      </c>
      <c r="L325" s="149"/>
      <c r="M325" s="149"/>
      <c r="N325" s="149"/>
    </row>
    <row r="326" spans="1:14" ht="15.75" x14ac:dyDescent="0.2">
      <c r="A326" s="173" t="s">
        <v>83</v>
      </c>
      <c r="B326" s="202" t="s">
        <v>84</v>
      </c>
      <c r="C326" s="175">
        <v>0</v>
      </c>
      <c r="D326" s="175">
        <v>0</v>
      </c>
      <c r="E326" s="175">
        <v>0</v>
      </c>
      <c r="F326" s="176">
        <f t="shared" ref="F326:F336" si="45">C326+D326-E326</f>
        <v>0</v>
      </c>
      <c r="G326" s="176">
        <v>0</v>
      </c>
      <c r="H326" s="177">
        <f t="shared" si="44"/>
        <v>0</v>
      </c>
      <c r="I326" s="209">
        <f t="shared" si="43"/>
        <v>0</v>
      </c>
      <c r="L326" s="149"/>
      <c r="M326" s="149"/>
      <c r="N326" s="149"/>
    </row>
    <row r="327" spans="1:14" ht="15.75" x14ac:dyDescent="0.2">
      <c r="A327" s="173" t="s">
        <v>85</v>
      </c>
      <c r="B327" s="202" t="s">
        <v>86</v>
      </c>
      <c r="C327" s="175">
        <v>0</v>
      </c>
      <c r="D327" s="175">
        <v>0</v>
      </c>
      <c r="E327" s="175">
        <v>0</v>
      </c>
      <c r="F327" s="176">
        <f t="shared" si="45"/>
        <v>0</v>
      </c>
      <c r="G327" s="176">
        <v>0</v>
      </c>
      <c r="H327" s="177">
        <f t="shared" si="44"/>
        <v>0</v>
      </c>
      <c r="I327" s="209">
        <f t="shared" si="43"/>
        <v>0</v>
      </c>
      <c r="L327" s="149"/>
      <c r="M327" s="149"/>
      <c r="N327" s="149"/>
    </row>
    <row r="328" spans="1:14" ht="15.75" x14ac:dyDescent="0.2">
      <c r="A328" s="173" t="s">
        <v>87</v>
      </c>
      <c r="B328" s="202" t="s">
        <v>330</v>
      </c>
      <c r="C328" s="175">
        <v>0</v>
      </c>
      <c r="D328" s="175">
        <v>0</v>
      </c>
      <c r="E328" s="175">
        <v>0</v>
      </c>
      <c r="F328" s="176">
        <f t="shared" si="45"/>
        <v>0</v>
      </c>
      <c r="G328" s="176">
        <v>0</v>
      </c>
      <c r="H328" s="177">
        <f t="shared" si="44"/>
        <v>0</v>
      </c>
      <c r="I328" s="209">
        <f t="shared" si="43"/>
        <v>0</v>
      </c>
      <c r="L328" s="149"/>
      <c r="M328" s="149"/>
      <c r="N328" s="149"/>
    </row>
    <row r="329" spans="1:14" ht="15.75" x14ac:dyDescent="0.2">
      <c r="A329" s="173" t="s">
        <v>88</v>
      </c>
      <c r="B329" s="202" t="s">
        <v>572</v>
      </c>
      <c r="C329" s="175">
        <v>0</v>
      </c>
      <c r="D329" s="175">
        <v>0</v>
      </c>
      <c r="E329" s="175">
        <v>0</v>
      </c>
      <c r="F329" s="176">
        <f t="shared" si="45"/>
        <v>0</v>
      </c>
      <c r="G329" s="176">
        <v>0</v>
      </c>
      <c r="H329" s="177">
        <f t="shared" si="44"/>
        <v>0</v>
      </c>
      <c r="I329" s="209">
        <f t="shared" si="43"/>
        <v>0</v>
      </c>
      <c r="L329" s="149"/>
      <c r="M329" s="149"/>
      <c r="N329" s="149"/>
    </row>
    <row r="330" spans="1:14" ht="15.75" x14ac:dyDescent="0.2">
      <c r="A330" s="173" t="s">
        <v>89</v>
      </c>
      <c r="B330" s="202" t="s">
        <v>573</v>
      </c>
      <c r="C330" s="175">
        <v>0</v>
      </c>
      <c r="D330" s="175">
        <v>0</v>
      </c>
      <c r="E330" s="175">
        <v>0</v>
      </c>
      <c r="F330" s="176">
        <f t="shared" si="45"/>
        <v>0</v>
      </c>
      <c r="G330" s="176">
        <v>0</v>
      </c>
      <c r="H330" s="177">
        <f t="shared" si="44"/>
        <v>0</v>
      </c>
      <c r="I330" s="209">
        <f t="shared" si="43"/>
        <v>0</v>
      </c>
      <c r="L330" s="149"/>
      <c r="M330" s="149"/>
      <c r="N330" s="149"/>
    </row>
    <row r="331" spans="1:14" ht="15.75" x14ac:dyDescent="0.2">
      <c r="A331" s="173" t="s">
        <v>90</v>
      </c>
      <c r="B331" s="202" t="s">
        <v>91</v>
      </c>
      <c r="C331" s="175">
        <v>0</v>
      </c>
      <c r="D331" s="175">
        <v>0</v>
      </c>
      <c r="E331" s="175">
        <v>0</v>
      </c>
      <c r="F331" s="176">
        <f t="shared" si="45"/>
        <v>0</v>
      </c>
      <c r="G331" s="176">
        <v>0</v>
      </c>
      <c r="H331" s="177">
        <f t="shared" si="44"/>
        <v>0</v>
      </c>
      <c r="I331" s="209">
        <f t="shared" si="43"/>
        <v>0</v>
      </c>
      <c r="L331" s="149"/>
      <c r="M331" s="149"/>
      <c r="N331" s="149"/>
    </row>
    <row r="332" spans="1:14" ht="15.75" x14ac:dyDescent="0.2">
      <c r="A332" s="173" t="s">
        <v>92</v>
      </c>
      <c r="B332" s="202" t="s">
        <v>574</v>
      </c>
      <c r="C332" s="175">
        <v>0</v>
      </c>
      <c r="D332" s="175">
        <v>0</v>
      </c>
      <c r="E332" s="175">
        <v>0</v>
      </c>
      <c r="F332" s="176">
        <f t="shared" si="45"/>
        <v>0</v>
      </c>
      <c r="G332" s="176">
        <v>0</v>
      </c>
      <c r="H332" s="177">
        <f t="shared" si="44"/>
        <v>0</v>
      </c>
      <c r="I332" s="209">
        <f t="shared" si="43"/>
        <v>0</v>
      </c>
      <c r="L332" s="149"/>
      <c r="M332" s="149"/>
      <c r="N332" s="149"/>
    </row>
    <row r="333" spans="1:14" ht="15.75" x14ac:dyDescent="0.2">
      <c r="A333" s="173" t="s">
        <v>93</v>
      </c>
      <c r="B333" s="202" t="s">
        <v>458</v>
      </c>
      <c r="C333" s="175">
        <v>5425867</v>
      </c>
      <c r="D333" s="175">
        <v>0</v>
      </c>
      <c r="E333" s="175">
        <v>0</v>
      </c>
      <c r="F333" s="176">
        <f t="shared" si="45"/>
        <v>5425867</v>
      </c>
      <c r="G333" s="176">
        <v>0</v>
      </c>
      <c r="H333" s="177">
        <f t="shared" si="44"/>
        <v>5425867</v>
      </c>
      <c r="I333" s="209">
        <f t="shared" si="43"/>
        <v>0</v>
      </c>
      <c r="L333" s="149"/>
      <c r="M333" s="149"/>
      <c r="N333" s="149"/>
    </row>
    <row r="334" spans="1:14" ht="15.75" x14ac:dyDescent="0.2">
      <c r="A334" s="173" t="s">
        <v>731</v>
      </c>
      <c r="B334" s="202" t="s">
        <v>732</v>
      </c>
      <c r="C334" s="175">
        <v>0</v>
      </c>
      <c r="D334" s="175">
        <v>3904389</v>
      </c>
      <c r="E334" s="175">
        <v>0</v>
      </c>
      <c r="F334" s="176">
        <f>C334+D334-E334</f>
        <v>3904389</v>
      </c>
      <c r="G334" s="176">
        <v>0</v>
      </c>
      <c r="H334" s="177">
        <f>F334</f>
        <v>3904389</v>
      </c>
      <c r="I334" s="209">
        <f>F334-G334-H334</f>
        <v>0</v>
      </c>
      <c r="L334" s="149"/>
      <c r="M334" s="149"/>
      <c r="N334" s="149"/>
    </row>
    <row r="335" spans="1:14" ht="15.75" x14ac:dyDescent="0.2">
      <c r="A335" s="173" t="s">
        <v>649</v>
      </c>
      <c r="B335" s="202" t="s">
        <v>148</v>
      </c>
      <c r="C335" s="175">
        <v>11654000</v>
      </c>
      <c r="D335" s="175">
        <v>2259000</v>
      </c>
      <c r="E335" s="175">
        <v>0</v>
      </c>
      <c r="F335" s="176">
        <f t="shared" si="45"/>
        <v>13913000</v>
      </c>
      <c r="G335" s="176">
        <v>0</v>
      </c>
      <c r="H335" s="177">
        <f t="shared" si="44"/>
        <v>13913000</v>
      </c>
      <c r="I335" s="209">
        <f t="shared" si="43"/>
        <v>0</v>
      </c>
      <c r="L335" s="149"/>
      <c r="M335" s="149"/>
      <c r="N335" s="149"/>
    </row>
    <row r="336" spans="1:14" ht="15.75" x14ac:dyDescent="0.2">
      <c r="A336" s="173" t="s">
        <v>650</v>
      </c>
      <c r="B336" s="202" t="s">
        <v>651</v>
      </c>
      <c r="C336" s="175">
        <v>6000000</v>
      </c>
      <c r="D336" s="175">
        <v>1500000</v>
      </c>
      <c r="E336" s="175">
        <v>0</v>
      </c>
      <c r="F336" s="176">
        <f t="shared" si="45"/>
        <v>7500000</v>
      </c>
      <c r="G336" s="176">
        <v>0</v>
      </c>
      <c r="H336" s="177">
        <f t="shared" si="44"/>
        <v>7500000</v>
      </c>
      <c r="I336" s="209">
        <f t="shared" si="43"/>
        <v>0</v>
      </c>
      <c r="L336" s="149"/>
      <c r="M336" s="149"/>
      <c r="N336" s="149"/>
    </row>
    <row r="337" spans="1:14" ht="15.75" x14ac:dyDescent="0.2">
      <c r="A337" s="196" t="s">
        <v>94</v>
      </c>
      <c r="B337" s="197" t="s">
        <v>184</v>
      </c>
      <c r="C337" s="198">
        <f>SUM(C338:C338)</f>
        <v>3255</v>
      </c>
      <c r="D337" s="198">
        <f>SUM(D338:D338)</f>
        <v>0</v>
      </c>
      <c r="E337" s="198">
        <f>SUM(E338:E338)</f>
        <v>0</v>
      </c>
      <c r="F337" s="198">
        <f t="shared" ref="F337:F356" si="46">C337+D337-E337</f>
        <v>3255</v>
      </c>
      <c r="G337" s="198">
        <f>SUM(G338:G338)</f>
        <v>0</v>
      </c>
      <c r="H337" s="198">
        <f>SUM(H338:H338)</f>
        <v>3255</v>
      </c>
      <c r="I337" s="209">
        <f t="shared" si="43"/>
        <v>0</v>
      </c>
      <c r="L337" s="149"/>
      <c r="M337" s="149"/>
      <c r="N337" s="149"/>
    </row>
    <row r="338" spans="1:14" ht="15.75" x14ac:dyDescent="0.2">
      <c r="A338" s="173" t="s">
        <v>95</v>
      </c>
      <c r="B338" s="174" t="s">
        <v>472</v>
      </c>
      <c r="C338" s="175">
        <v>3255</v>
      </c>
      <c r="D338" s="175">
        <v>0</v>
      </c>
      <c r="E338" s="175">
        <v>0</v>
      </c>
      <c r="F338" s="176">
        <f t="shared" si="46"/>
        <v>3255</v>
      </c>
      <c r="G338" s="176">
        <v>0</v>
      </c>
      <c r="H338" s="177">
        <f>F338</f>
        <v>3255</v>
      </c>
      <c r="I338" s="209">
        <f t="shared" si="43"/>
        <v>0</v>
      </c>
      <c r="L338" s="149"/>
      <c r="M338" s="149"/>
      <c r="N338" s="149"/>
    </row>
    <row r="339" spans="1:14" ht="15.75" x14ac:dyDescent="0.2">
      <c r="A339" s="191" t="s">
        <v>96</v>
      </c>
      <c r="B339" s="194" t="s">
        <v>700</v>
      </c>
      <c r="C339" s="195">
        <f>C340+C347+C350+C357</f>
        <v>27293992</v>
      </c>
      <c r="D339" s="195">
        <f>D340+D347+D350+D357</f>
        <v>3914902</v>
      </c>
      <c r="E339" s="195">
        <f>E340+E347+E350+E357</f>
        <v>0</v>
      </c>
      <c r="F339" s="195">
        <f>C339+D339-E339</f>
        <v>31208894</v>
      </c>
      <c r="G339" s="195">
        <f>G340+G347+G350+G357</f>
        <v>0</v>
      </c>
      <c r="H339" s="195">
        <f>H340+H347+H350+H357</f>
        <v>31208894</v>
      </c>
      <c r="I339" s="209">
        <f t="shared" si="43"/>
        <v>0</v>
      </c>
      <c r="L339" s="149"/>
      <c r="M339" s="149"/>
      <c r="N339" s="149"/>
    </row>
    <row r="340" spans="1:14" ht="15.75" x14ac:dyDescent="0.2">
      <c r="A340" s="196" t="s">
        <v>652</v>
      </c>
      <c r="B340" s="197" t="s">
        <v>653</v>
      </c>
      <c r="C340" s="198">
        <f>SUM(C341:C346)</f>
        <v>0</v>
      </c>
      <c r="D340" s="198">
        <f>SUM(D341:D346)</f>
        <v>0</v>
      </c>
      <c r="E340" s="198">
        <f>SUM(E341:E346)</f>
        <v>0</v>
      </c>
      <c r="F340" s="198">
        <f t="shared" si="46"/>
        <v>0</v>
      </c>
      <c r="G340" s="198">
        <f>SUM(G341:G346)</f>
        <v>0</v>
      </c>
      <c r="H340" s="198">
        <f>SUM(H341:H346)</f>
        <v>0</v>
      </c>
      <c r="I340" s="209">
        <f t="shared" si="43"/>
        <v>0</v>
      </c>
      <c r="L340" s="149"/>
      <c r="M340" s="149"/>
      <c r="N340" s="149"/>
    </row>
    <row r="341" spans="1:14" ht="15.75" x14ac:dyDescent="0.2">
      <c r="A341" s="173" t="s">
        <v>654</v>
      </c>
      <c r="B341" s="174" t="s">
        <v>134</v>
      </c>
      <c r="C341" s="175">
        <v>0</v>
      </c>
      <c r="D341" s="175">
        <v>0</v>
      </c>
      <c r="E341" s="175">
        <v>0</v>
      </c>
      <c r="F341" s="176">
        <f t="shared" ref="F341:F346" si="47">C341+D341-E341</f>
        <v>0</v>
      </c>
      <c r="G341" s="176">
        <v>0</v>
      </c>
      <c r="H341" s="177">
        <f t="shared" ref="H341:H346" si="48">F341</f>
        <v>0</v>
      </c>
      <c r="I341" s="209">
        <f t="shared" ref="I341:I346" si="49">F341-G341-H341</f>
        <v>0</v>
      </c>
      <c r="L341" s="149"/>
      <c r="M341" s="149"/>
      <c r="N341" s="149"/>
    </row>
    <row r="342" spans="1:14" ht="15.75" x14ac:dyDescent="0.2">
      <c r="A342" s="173" t="s">
        <v>655</v>
      </c>
      <c r="B342" s="174" t="s">
        <v>219</v>
      </c>
      <c r="C342" s="175">
        <v>0</v>
      </c>
      <c r="D342" s="175">
        <v>0</v>
      </c>
      <c r="E342" s="175">
        <v>0</v>
      </c>
      <c r="F342" s="176">
        <f t="shared" si="47"/>
        <v>0</v>
      </c>
      <c r="G342" s="176">
        <v>0</v>
      </c>
      <c r="H342" s="177">
        <f t="shared" si="48"/>
        <v>0</v>
      </c>
      <c r="I342" s="209">
        <f t="shared" si="49"/>
        <v>0</v>
      </c>
      <c r="L342" s="149"/>
      <c r="M342" s="149"/>
      <c r="N342" s="149"/>
    </row>
    <row r="343" spans="1:14" ht="15.75" x14ac:dyDescent="0.2">
      <c r="A343" s="173" t="s">
        <v>656</v>
      </c>
      <c r="B343" s="174" t="s">
        <v>319</v>
      </c>
      <c r="C343" s="175">
        <v>0</v>
      </c>
      <c r="D343" s="175">
        <v>0</v>
      </c>
      <c r="E343" s="175">
        <v>0</v>
      </c>
      <c r="F343" s="176">
        <f t="shared" si="47"/>
        <v>0</v>
      </c>
      <c r="G343" s="176">
        <v>0</v>
      </c>
      <c r="H343" s="177">
        <f t="shared" si="48"/>
        <v>0</v>
      </c>
      <c r="I343" s="209">
        <f t="shared" si="49"/>
        <v>0</v>
      </c>
      <c r="L343" s="149"/>
      <c r="M343" s="149"/>
      <c r="N343" s="149"/>
    </row>
    <row r="344" spans="1:14" ht="15.75" x14ac:dyDescent="0.2">
      <c r="A344" s="173" t="s">
        <v>657</v>
      </c>
      <c r="B344" s="174" t="s">
        <v>135</v>
      </c>
      <c r="C344" s="175">
        <v>0</v>
      </c>
      <c r="D344" s="175">
        <v>0</v>
      </c>
      <c r="E344" s="175">
        <v>0</v>
      </c>
      <c r="F344" s="176">
        <f t="shared" si="47"/>
        <v>0</v>
      </c>
      <c r="G344" s="176">
        <v>0</v>
      </c>
      <c r="H344" s="177">
        <f t="shared" si="48"/>
        <v>0</v>
      </c>
      <c r="I344" s="209">
        <f t="shared" si="49"/>
        <v>0</v>
      </c>
      <c r="L344" s="149"/>
      <c r="M344" s="149"/>
      <c r="N344" s="149"/>
    </row>
    <row r="345" spans="1:14" ht="15.75" x14ac:dyDescent="0.2">
      <c r="A345" s="173" t="s">
        <v>658</v>
      </c>
      <c r="B345" s="174" t="s">
        <v>222</v>
      </c>
      <c r="C345" s="175">
        <v>0</v>
      </c>
      <c r="D345" s="175">
        <v>0</v>
      </c>
      <c r="E345" s="175">
        <v>0</v>
      </c>
      <c r="F345" s="176">
        <f t="shared" si="47"/>
        <v>0</v>
      </c>
      <c r="G345" s="176">
        <v>0</v>
      </c>
      <c r="H345" s="177">
        <f t="shared" si="48"/>
        <v>0</v>
      </c>
      <c r="I345" s="209">
        <f t="shared" si="49"/>
        <v>0</v>
      </c>
      <c r="L345" s="149"/>
      <c r="M345" s="149"/>
      <c r="N345" s="149"/>
    </row>
    <row r="346" spans="1:14" ht="15.75" x14ac:dyDescent="0.2">
      <c r="A346" s="173" t="s">
        <v>659</v>
      </c>
      <c r="B346" s="174" t="s">
        <v>603</v>
      </c>
      <c r="C346" s="175">
        <v>0</v>
      </c>
      <c r="D346" s="175">
        <v>0</v>
      </c>
      <c r="E346" s="175">
        <v>0</v>
      </c>
      <c r="F346" s="176">
        <f t="shared" si="47"/>
        <v>0</v>
      </c>
      <c r="G346" s="176">
        <v>0</v>
      </c>
      <c r="H346" s="177">
        <f t="shared" si="48"/>
        <v>0</v>
      </c>
      <c r="I346" s="209">
        <f t="shared" si="49"/>
        <v>0</v>
      </c>
      <c r="L346" s="149"/>
      <c r="M346" s="149"/>
      <c r="N346" s="149"/>
    </row>
    <row r="347" spans="1:14" ht="15.75" x14ac:dyDescent="0.2">
      <c r="A347" s="196" t="s">
        <v>661</v>
      </c>
      <c r="B347" s="197" t="s">
        <v>662</v>
      </c>
      <c r="C347" s="198">
        <f>SUM(C348:C349)</f>
        <v>0</v>
      </c>
      <c r="D347" s="198">
        <f>SUM(D348:D349)</f>
        <v>0</v>
      </c>
      <c r="E347" s="198">
        <f>SUM(E348:E349)</f>
        <v>0</v>
      </c>
      <c r="F347" s="198">
        <f t="shared" si="46"/>
        <v>0</v>
      </c>
      <c r="G347" s="198">
        <f>SUM(G348:G349)</f>
        <v>0</v>
      </c>
      <c r="H347" s="198">
        <f>SUM(H348:H349)</f>
        <v>0</v>
      </c>
      <c r="I347" s="209">
        <f t="shared" si="43"/>
        <v>0</v>
      </c>
      <c r="L347" s="149"/>
      <c r="M347" s="149"/>
      <c r="N347" s="149"/>
    </row>
    <row r="348" spans="1:14" ht="15.75" x14ac:dyDescent="0.2">
      <c r="A348" s="173" t="s">
        <v>663</v>
      </c>
      <c r="B348" s="174" t="s">
        <v>140</v>
      </c>
      <c r="C348" s="175">
        <v>0</v>
      </c>
      <c r="D348" s="175">
        <v>0</v>
      </c>
      <c r="E348" s="175">
        <v>0</v>
      </c>
      <c r="F348" s="176">
        <f t="shared" si="46"/>
        <v>0</v>
      </c>
      <c r="G348" s="176">
        <v>0</v>
      </c>
      <c r="H348" s="177">
        <f>F348</f>
        <v>0</v>
      </c>
      <c r="I348" s="209">
        <f t="shared" si="43"/>
        <v>0</v>
      </c>
      <c r="L348" s="149"/>
      <c r="M348" s="149"/>
      <c r="N348" s="149"/>
    </row>
    <row r="349" spans="1:14" ht="15.75" x14ac:dyDescent="0.2">
      <c r="A349" s="173" t="s">
        <v>664</v>
      </c>
      <c r="B349" s="174" t="s">
        <v>621</v>
      </c>
      <c r="C349" s="175">
        <v>0</v>
      </c>
      <c r="D349" s="175">
        <v>0</v>
      </c>
      <c r="E349" s="175">
        <v>0</v>
      </c>
      <c r="F349" s="176">
        <f t="shared" si="46"/>
        <v>0</v>
      </c>
      <c r="G349" s="176">
        <v>0</v>
      </c>
      <c r="H349" s="177">
        <f>F349</f>
        <v>0</v>
      </c>
      <c r="I349" s="209">
        <f t="shared" si="43"/>
        <v>0</v>
      </c>
      <c r="J349" s="178" t="str">
        <f>IF((F349)&lt;=(F347*5%),IF((((F349)=0)),("-"),("CORRECTO")),"ERROR")</f>
        <v>-</v>
      </c>
      <c r="K349" s="179" t="str">
        <f>J349</f>
        <v>-</v>
      </c>
      <c r="L349" s="149"/>
      <c r="M349" s="149"/>
      <c r="N349" s="149"/>
    </row>
    <row r="350" spans="1:14" ht="15.75" x14ac:dyDescent="0.2">
      <c r="A350" s="196" t="s">
        <v>665</v>
      </c>
      <c r="B350" s="197" t="s">
        <v>575</v>
      </c>
      <c r="C350" s="198">
        <f>SUM(C351:C356)</f>
        <v>27293992</v>
      </c>
      <c r="D350" s="198">
        <f>SUM(D351:D356)</f>
        <v>3914902</v>
      </c>
      <c r="E350" s="198">
        <f>SUM(E351:E356)</f>
        <v>0</v>
      </c>
      <c r="F350" s="198">
        <f t="shared" si="46"/>
        <v>31208894</v>
      </c>
      <c r="G350" s="198">
        <f>SUM(G351:G356)</f>
        <v>0</v>
      </c>
      <c r="H350" s="198">
        <f>SUM(H351:H356)</f>
        <v>31208894</v>
      </c>
      <c r="I350" s="209">
        <f t="shared" ref="I350:I364" si="50">F350-G350-H350</f>
        <v>0</v>
      </c>
      <c r="L350" s="149"/>
      <c r="M350" s="149"/>
      <c r="N350" s="149"/>
    </row>
    <row r="351" spans="1:14" ht="15.75" x14ac:dyDescent="0.2">
      <c r="A351" s="173" t="s">
        <v>666</v>
      </c>
      <c r="B351" s="174" t="s">
        <v>134</v>
      </c>
      <c r="C351" s="175">
        <v>3864322</v>
      </c>
      <c r="D351" s="175">
        <v>552046</v>
      </c>
      <c r="E351" s="175">
        <v>0</v>
      </c>
      <c r="F351" s="176">
        <f t="shared" si="46"/>
        <v>4416368</v>
      </c>
      <c r="G351" s="176">
        <v>0</v>
      </c>
      <c r="H351" s="177">
        <f t="shared" ref="H351:H356" si="51">F351</f>
        <v>4416368</v>
      </c>
      <c r="I351" s="209">
        <f t="shared" si="50"/>
        <v>0</v>
      </c>
      <c r="L351" s="149"/>
      <c r="M351" s="149"/>
      <c r="N351" s="149"/>
    </row>
    <row r="352" spans="1:14" ht="15.75" x14ac:dyDescent="0.2">
      <c r="A352" s="173" t="s">
        <v>667</v>
      </c>
      <c r="B352" s="174" t="s">
        <v>219</v>
      </c>
      <c r="C352" s="175">
        <v>0</v>
      </c>
      <c r="D352" s="175">
        <v>0</v>
      </c>
      <c r="E352" s="175">
        <v>0</v>
      </c>
      <c r="F352" s="176">
        <f t="shared" si="46"/>
        <v>0</v>
      </c>
      <c r="G352" s="176">
        <v>0</v>
      </c>
      <c r="H352" s="177">
        <f t="shared" si="51"/>
        <v>0</v>
      </c>
      <c r="I352" s="209">
        <f t="shared" si="50"/>
        <v>0</v>
      </c>
      <c r="L352" s="149"/>
      <c r="M352" s="149"/>
      <c r="N352" s="149"/>
    </row>
    <row r="353" spans="1:14" ht="15.75" x14ac:dyDescent="0.2">
      <c r="A353" s="173" t="s">
        <v>668</v>
      </c>
      <c r="B353" s="174" t="s">
        <v>319</v>
      </c>
      <c r="C353" s="175">
        <v>5911311</v>
      </c>
      <c r="D353" s="175">
        <v>844473</v>
      </c>
      <c r="E353" s="175">
        <v>0</v>
      </c>
      <c r="F353" s="176">
        <f t="shared" si="46"/>
        <v>6755784</v>
      </c>
      <c r="G353" s="176">
        <v>0</v>
      </c>
      <c r="H353" s="177">
        <f t="shared" si="51"/>
        <v>6755784</v>
      </c>
      <c r="I353" s="209">
        <f t="shared" si="50"/>
        <v>0</v>
      </c>
      <c r="L353" s="149"/>
      <c r="M353" s="149"/>
      <c r="N353" s="149"/>
    </row>
    <row r="354" spans="1:14" ht="15.75" x14ac:dyDescent="0.2">
      <c r="A354" s="173" t="s">
        <v>669</v>
      </c>
      <c r="B354" s="174" t="s">
        <v>135</v>
      </c>
      <c r="C354" s="175">
        <v>17056002</v>
      </c>
      <c r="D354" s="175">
        <v>2452332</v>
      </c>
      <c r="E354" s="175">
        <v>0</v>
      </c>
      <c r="F354" s="176">
        <f t="shared" si="46"/>
        <v>19508334</v>
      </c>
      <c r="G354" s="176">
        <v>0</v>
      </c>
      <c r="H354" s="177">
        <f t="shared" si="51"/>
        <v>19508334</v>
      </c>
      <c r="I354" s="209">
        <f t="shared" si="50"/>
        <v>0</v>
      </c>
      <c r="L354" s="149"/>
      <c r="M354" s="149"/>
      <c r="N354" s="149"/>
    </row>
    <row r="355" spans="1:14" ht="15.75" x14ac:dyDescent="0.2">
      <c r="A355" s="173" t="s">
        <v>670</v>
      </c>
      <c r="B355" s="174" t="s">
        <v>222</v>
      </c>
      <c r="C355" s="175">
        <v>462357</v>
      </c>
      <c r="D355" s="175">
        <v>66051</v>
      </c>
      <c r="E355" s="175">
        <v>0</v>
      </c>
      <c r="F355" s="176">
        <f t="shared" si="46"/>
        <v>528408</v>
      </c>
      <c r="G355" s="176">
        <v>0</v>
      </c>
      <c r="H355" s="177">
        <f t="shared" si="51"/>
        <v>528408</v>
      </c>
      <c r="I355" s="209">
        <f t="shared" si="50"/>
        <v>0</v>
      </c>
      <c r="L355" s="149"/>
      <c r="M355" s="149"/>
      <c r="N355" s="149"/>
    </row>
    <row r="356" spans="1:14" ht="15.75" x14ac:dyDescent="0.2">
      <c r="A356" s="173" t="s">
        <v>671</v>
      </c>
      <c r="B356" s="174" t="s">
        <v>603</v>
      </c>
      <c r="C356" s="175">
        <v>0</v>
      </c>
      <c r="D356" s="175">
        <v>0</v>
      </c>
      <c r="E356" s="175">
        <v>0</v>
      </c>
      <c r="F356" s="176">
        <f t="shared" si="46"/>
        <v>0</v>
      </c>
      <c r="G356" s="176">
        <v>0</v>
      </c>
      <c r="H356" s="177">
        <f t="shared" si="51"/>
        <v>0</v>
      </c>
      <c r="I356" s="209">
        <f t="shared" si="50"/>
        <v>0</v>
      </c>
      <c r="L356" s="149"/>
      <c r="M356" s="149"/>
      <c r="N356" s="149"/>
    </row>
    <row r="357" spans="1:14" ht="15.75" x14ac:dyDescent="0.2">
      <c r="A357" s="196" t="s">
        <v>672</v>
      </c>
      <c r="B357" s="197" t="s">
        <v>673</v>
      </c>
      <c r="C357" s="198">
        <f>SUM(C358:C359)</f>
        <v>0</v>
      </c>
      <c r="D357" s="198">
        <f>SUM(D358:D359)</f>
        <v>0</v>
      </c>
      <c r="E357" s="198">
        <f>SUM(E358:E359)</f>
        <v>0</v>
      </c>
      <c r="F357" s="198">
        <f>C357+D357-E357</f>
        <v>0</v>
      </c>
      <c r="G357" s="198">
        <f>SUM(G358:G359)</f>
        <v>0</v>
      </c>
      <c r="H357" s="198">
        <f>SUM(H358:H359)</f>
        <v>0</v>
      </c>
      <c r="I357" s="209">
        <f>F357-G357-H357</f>
        <v>0</v>
      </c>
      <c r="L357" s="149"/>
      <c r="M357" s="149"/>
      <c r="N357" s="149"/>
    </row>
    <row r="358" spans="1:14" ht="15.75" x14ac:dyDescent="0.2">
      <c r="A358" s="173" t="s">
        <v>762</v>
      </c>
      <c r="B358" s="174" t="s">
        <v>140</v>
      </c>
      <c r="C358" s="175">
        <v>0</v>
      </c>
      <c r="D358" s="175">
        <v>0</v>
      </c>
      <c r="E358" s="175">
        <v>0</v>
      </c>
      <c r="F358" s="176">
        <f>C358+D358-E358</f>
        <v>0</v>
      </c>
      <c r="G358" s="176">
        <v>0</v>
      </c>
      <c r="H358" s="177">
        <f>F358</f>
        <v>0</v>
      </c>
      <c r="I358" s="209">
        <f>F358-G358-H358</f>
        <v>0</v>
      </c>
      <c r="L358" s="149"/>
      <c r="M358" s="149"/>
      <c r="N358" s="149"/>
    </row>
    <row r="359" spans="1:14" ht="15.75" x14ac:dyDescent="0.2">
      <c r="A359" s="173" t="s">
        <v>763</v>
      </c>
      <c r="B359" s="174" t="s">
        <v>621</v>
      </c>
      <c r="C359" s="175">
        <v>0</v>
      </c>
      <c r="D359" s="175">
        <v>0</v>
      </c>
      <c r="E359" s="175">
        <v>0</v>
      </c>
      <c r="F359" s="176">
        <f>C359+D359-E359</f>
        <v>0</v>
      </c>
      <c r="G359" s="176">
        <v>0</v>
      </c>
      <c r="H359" s="177">
        <f>F359</f>
        <v>0</v>
      </c>
      <c r="I359" s="209">
        <f>F359-G359-H359</f>
        <v>0</v>
      </c>
      <c r="L359" s="149"/>
      <c r="M359" s="149"/>
      <c r="N359" s="149"/>
    </row>
    <row r="360" spans="1:14" ht="15.75" x14ac:dyDescent="0.2">
      <c r="A360" s="191" t="s">
        <v>97</v>
      </c>
      <c r="B360" s="194" t="s">
        <v>166</v>
      </c>
      <c r="C360" s="195">
        <f>C361+C364</f>
        <v>0</v>
      </c>
      <c r="D360" s="195">
        <f>D361+D364</f>
        <v>0</v>
      </c>
      <c r="E360" s="195">
        <f>E361+E364</f>
        <v>0</v>
      </c>
      <c r="F360" s="195">
        <f t="shared" ref="F360:F368" si="52">C360+D360-E360</f>
        <v>0</v>
      </c>
      <c r="G360" s="195">
        <f>G361+G364</f>
        <v>0</v>
      </c>
      <c r="H360" s="195">
        <f>H361+H364</f>
        <v>0</v>
      </c>
      <c r="I360" s="209">
        <f t="shared" si="50"/>
        <v>0</v>
      </c>
      <c r="L360" s="149"/>
      <c r="M360" s="149"/>
      <c r="N360" s="149"/>
    </row>
    <row r="361" spans="1:14" ht="15.75" x14ac:dyDescent="0.2">
      <c r="A361" s="196" t="s">
        <v>98</v>
      </c>
      <c r="B361" s="197" t="s">
        <v>99</v>
      </c>
      <c r="C361" s="198">
        <f>SUM(C362:C363)</f>
        <v>0</v>
      </c>
      <c r="D361" s="198">
        <f>SUM(D362:D363)</f>
        <v>0</v>
      </c>
      <c r="E361" s="198">
        <f>SUM(E362:E363)</f>
        <v>0</v>
      </c>
      <c r="F361" s="198">
        <f t="shared" si="52"/>
        <v>0</v>
      </c>
      <c r="G361" s="198">
        <f>SUM(G362:G363)</f>
        <v>0</v>
      </c>
      <c r="H361" s="198">
        <f>SUM(H362:H363)</f>
        <v>0</v>
      </c>
      <c r="I361" s="209">
        <f t="shared" si="50"/>
        <v>0</v>
      </c>
      <c r="L361" s="149"/>
      <c r="M361" s="149"/>
      <c r="N361" s="149"/>
    </row>
    <row r="362" spans="1:14" ht="15.75" x14ac:dyDescent="0.2">
      <c r="A362" s="173" t="s">
        <v>674</v>
      </c>
      <c r="B362" s="174" t="s">
        <v>576</v>
      </c>
      <c r="C362" s="175">
        <v>0</v>
      </c>
      <c r="D362" s="175">
        <v>0</v>
      </c>
      <c r="E362" s="175">
        <v>0</v>
      </c>
      <c r="F362" s="176">
        <f t="shared" si="52"/>
        <v>0</v>
      </c>
      <c r="G362" s="176">
        <v>0</v>
      </c>
      <c r="H362" s="177">
        <f>F362</f>
        <v>0</v>
      </c>
      <c r="I362" s="209">
        <f t="shared" si="50"/>
        <v>0</v>
      </c>
      <c r="L362" s="149"/>
      <c r="M362" s="149"/>
      <c r="N362" s="149"/>
    </row>
    <row r="363" spans="1:14" ht="15.75" x14ac:dyDescent="0.2">
      <c r="A363" s="173" t="s">
        <v>100</v>
      </c>
      <c r="B363" s="174" t="s">
        <v>577</v>
      </c>
      <c r="C363" s="175">
        <v>0</v>
      </c>
      <c r="D363" s="175">
        <v>0</v>
      </c>
      <c r="E363" s="175">
        <v>0</v>
      </c>
      <c r="F363" s="176">
        <f t="shared" si="52"/>
        <v>0</v>
      </c>
      <c r="G363" s="176">
        <v>0</v>
      </c>
      <c r="H363" s="177">
        <f>F363</f>
        <v>0</v>
      </c>
      <c r="I363" s="209">
        <f t="shared" si="50"/>
        <v>0</v>
      </c>
      <c r="J363" s="178" t="str">
        <f>IF((F363)&lt;=(F361*5%),IF((((F363)=0)),("-"),("CORRECTO")),"ERROR")</f>
        <v>-</v>
      </c>
      <c r="K363" s="179" t="str">
        <f>J363</f>
        <v>-</v>
      </c>
      <c r="L363" s="149"/>
      <c r="M363" s="149"/>
      <c r="N363" s="149"/>
    </row>
    <row r="364" spans="1:14" ht="15.75" x14ac:dyDescent="0.2">
      <c r="A364" s="196" t="s">
        <v>675</v>
      </c>
      <c r="B364" s="197" t="s">
        <v>159</v>
      </c>
      <c r="C364" s="198">
        <f>SUM(C365:C365)</f>
        <v>0</v>
      </c>
      <c r="D364" s="198">
        <f>SUM(D365:D365)</f>
        <v>0</v>
      </c>
      <c r="E364" s="198">
        <f>SUM(E365:E365)</f>
        <v>0</v>
      </c>
      <c r="F364" s="198">
        <f t="shared" si="52"/>
        <v>0</v>
      </c>
      <c r="G364" s="198">
        <f>SUM(G365:G365)</f>
        <v>0</v>
      </c>
      <c r="H364" s="198">
        <f>SUM(H365:H365)</f>
        <v>0</v>
      </c>
      <c r="I364" s="209">
        <f t="shared" si="50"/>
        <v>0</v>
      </c>
      <c r="L364" s="149"/>
      <c r="M364" s="149"/>
      <c r="N364" s="149"/>
    </row>
    <row r="365" spans="1:14" ht="15.75" x14ac:dyDescent="0.2">
      <c r="A365" s="173" t="s">
        <v>676</v>
      </c>
      <c r="B365" s="174" t="s">
        <v>578</v>
      </c>
      <c r="C365" s="175">
        <v>0</v>
      </c>
      <c r="D365" s="175">
        <v>0</v>
      </c>
      <c r="E365" s="175">
        <v>0</v>
      </c>
      <c r="F365" s="176">
        <f t="shared" si="52"/>
        <v>0</v>
      </c>
      <c r="G365" s="176">
        <v>0</v>
      </c>
      <c r="H365" s="177">
        <f>F365</f>
        <v>0</v>
      </c>
      <c r="I365" s="209">
        <f>F365-G365-H365</f>
        <v>0</v>
      </c>
      <c r="J365" s="178" t="str">
        <f>IF((F365)&lt;=(F364*5%),IF((((F365)=0)),("-"),("CORRECTO")),"ERROR")</f>
        <v>-</v>
      </c>
      <c r="K365" s="179" t="str">
        <f>J365</f>
        <v>-</v>
      </c>
      <c r="L365" s="149"/>
      <c r="M365" s="149"/>
      <c r="N365" s="149"/>
    </row>
    <row r="366" spans="1:14" ht="15.75" x14ac:dyDescent="0.2">
      <c r="A366" s="191" t="s">
        <v>101</v>
      </c>
      <c r="B366" s="194" t="s">
        <v>579</v>
      </c>
      <c r="C366" s="195">
        <f>C367</f>
        <v>0</v>
      </c>
      <c r="D366" s="195">
        <f>D367</f>
        <v>0</v>
      </c>
      <c r="E366" s="195">
        <f>E367</f>
        <v>0</v>
      </c>
      <c r="F366" s="195">
        <f t="shared" si="52"/>
        <v>0</v>
      </c>
      <c r="G366" s="195">
        <f>G367</f>
        <v>0</v>
      </c>
      <c r="H366" s="195">
        <f>H367</f>
        <v>0</v>
      </c>
      <c r="I366" s="209">
        <f>F366-G366-H366</f>
        <v>0</v>
      </c>
      <c r="L366" s="149"/>
      <c r="M366" s="149"/>
      <c r="N366" s="149"/>
    </row>
    <row r="367" spans="1:14" ht="15.75" x14ac:dyDescent="0.2">
      <c r="A367" s="196" t="s">
        <v>102</v>
      </c>
      <c r="B367" s="197" t="s">
        <v>580</v>
      </c>
      <c r="C367" s="198">
        <f>SUM(C368)</f>
        <v>0</v>
      </c>
      <c r="D367" s="198">
        <f>SUM(D368)</f>
        <v>0</v>
      </c>
      <c r="E367" s="198">
        <f>SUM(E368)</f>
        <v>0</v>
      </c>
      <c r="F367" s="198">
        <f t="shared" si="52"/>
        <v>0</v>
      </c>
      <c r="G367" s="198">
        <f>SUM(G368)</f>
        <v>0</v>
      </c>
      <c r="H367" s="198">
        <f>SUM(H368)</f>
        <v>0</v>
      </c>
      <c r="I367" s="209">
        <f>F367-G367-H367</f>
        <v>0</v>
      </c>
      <c r="L367" s="149"/>
      <c r="M367" s="149"/>
      <c r="N367" s="149"/>
    </row>
    <row r="368" spans="1:14" ht="15.75" x14ac:dyDescent="0.2">
      <c r="A368" s="173" t="s">
        <v>103</v>
      </c>
      <c r="B368" s="174" t="s">
        <v>580</v>
      </c>
      <c r="C368" s="175">
        <v>0</v>
      </c>
      <c r="D368" s="175">
        <v>0</v>
      </c>
      <c r="E368" s="175">
        <v>0</v>
      </c>
      <c r="F368" s="176">
        <f t="shared" si="52"/>
        <v>0</v>
      </c>
      <c r="G368" s="176">
        <v>0</v>
      </c>
      <c r="H368" s="177">
        <f>F368</f>
        <v>0</v>
      </c>
      <c r="I368" s="209">
        <f>F368-G368-H368</f>
        <v>0</v>
      </c>
      <c r="L368" s="149"/>
      <c r="M368" s="149"/>
      <c r="N368" s="149"/>
    </row>
    <row r="369" spans="1:14" ht="15.75" x14ac:dyDescent="0.2">
      <c r="A369" s="187"/>
      <c r="C369" s="181"/>
      <c r="D369" s="181"/>
      <c r="E369" s="181"/>
      <c r="F369" s="171"/>
      <c r="G369" s="171"/>
      <c r="H369" s="183"/>
      <c r="I369" s="203"/>
      <c r="L369" s="149"/>
      <c r="M369" s="149"/>
      <c r="N369" s="149"/>
    </row>
    <row r="370" spans="1:14" x14ac:dyDescent="0.2">
      <c r="E370" s="183"/>
      <c r="M370" s="149"/>
      <c r="N370" s="149"/>
    </row>
    <row r="371" spans="1:14" x14ac:dyDescent="0.2">
      <c r="N371" s="149"/>
    </row>
    <row r="372" spans="1:14" x14ac:dyDescent="0.2">
      <c r="A372" s="23"/>
      <c r="B372" s="23"/>
      <c r="C372" s="23"/>
      <c r="D372" s="23"/>
      <c r="E372" s="23"/>
      <c r="F372" s="23"/>
      <c r="G372" s="23"/>
      <c r="H372" s="23"/>
      <c r="I372" s="24"/>
    </row>
    <row r="373" spans="1:14" x14ac:dyDescent="0.2">
      <c r="A373" s="23"/>
      <c r="B373" s="23"/>
      <c r="C373" s="23"/>
      <c r="D373" s="23"/>
      <c r="E373" s="23"/>
      <c r="F373" s="23"/>
      <c r="G373" s="23"/>
      <c r="H373" s="23"/>
      <c r="I373" s="24"/>
    </row>
    <row r="374" spans="1:14" x14ac:dyDescent="0.2">
      <c r="A374" s="23"/>
      <c r="B374" s="23"/>
      <c r="C374" s="23"/>
      <c r="D374" s="23"/>
      <c r="E374" s="23"/>
      <c r="F374" s="23"/>
      <c r="G374" s="23"/>
      <c r="H374" s="23"/>
      <c r="I374" s="24"/>
    </row>
    <row r="375" spans="1:14" x14ac:dyDescent="0.2">
      <c r="B375" s="13"/>
      <c r="C375" s="14"/>
      <c r="D375" s="15"/>
      <c r="E375" s="15"/>
      <c r="F375" s="15"/>
      <c r="G375" s="14"/>
      <c r="H375" s="14"/>
    </row>
    <row r="376" spans="1:14" ht="18.75" x14ac:dyDescent="0.2">
      <c r="B376" s="204" t="s">
        <v>686</v>
      </c>
      <c r="C376" s="17"/>
      <c r="D376" s="210" t="s">
        <v>687</v>
      </c>
      <c r="E376" s="210"/>
      <c r="F376" s="210"/>
      <c r="G376" s="14"/>
      <c r="H376" s="14"/>
    </row>
    <row r="377" spans="1:14" ht="18.75" customHeight="1" x14ac:dyDescent="0.2">
      <c r="B377" s="204" t="s">
        <v>346</v>
      </c>
      <c r="C377" s="17"/>
      <c r="D377" s="210" t="s">
        <v>688</v>
      </c>
      <c r="E377" s="210"/>
      <c r="F377" s="210"/>
      <c r="G377" s="14"/>
      <c r="H377" s="14"/>
    </row>
    <row r="378" spans="1:14" ht="18.75" customHeight="1" x14ac:dyDescent="0.2">
      <c r="A378" s="23"/>
      <c r="B378" s="23"/>
      <c r="C378" s="23"/>
      <c r="D378" s="23"/>
      <c r="E378" s="23"/>
      <c r="F378" s="23"/>
      <c r="G378" s="23"/>
      <c r="H378" s="23"/>
      <c r="I378" s="24"/>
    </row>
  </sheetData>
  <autoFilter ref="A17:P369" xr:uid="{00000000-0009-0000-0000-000001000000}"/>
  <mergeCells count="11">
    <mergeCell ref="D377:F377"/>
    <mergeCell ref="B14:C14"/>
    <mergeCell ref="A1:A3"/>
    <mergeCell ref="B1:F1"/>
    <mergeCell ref="B4:F5"/>
    <mergeCell ref="B12:C12"/>
    <mergeCell ref="G4:H5"/>
    <mergeCell ref="B6:C6"/>
    <mergeCell ref="B10:C10"/>
    <mergeCell ref="B11:C11"/>
    <mergeCell ref="D376:F376"/>
  </mergeCells>
  <printOptions horizontalCentered="1"/>
  <pageMargins left="0.70866141732283505" right="0.70866141732283505" top="0.94488188976377996" bottom="0.98425196850393704" header="0.31496062992126" footer="0.31496062992126"/>
  <pageSetup scale="43" fitToHeight="4" orientation="portrait" r:id="rId1"/>
  <ignoredErrors>
    <ignoredError sqref="F18:F21 F26:F27 G31:H31 F36:G41 F143 F157:F166 F337:F338 F203:F204 F347:H350 F357 F169:F171 F193:G201 F174:G175 F178:G180 F176 F340 F31:F32 F29" formula="1"/>
    <ignoredError sqref="G22:H2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6"/>
  <sheetViews>
    <sheetView view="pageBreakPreview" zoomScale="70" zoomScaleNormal="75" zoomScaleSheetLayoutView="70" workbookViewId="0">
      <selection activeCell="F35" sqref="F35"/>
    </sheetView>
  </sheetViews>
  <sheetFormatPr baseColWidth="10" defaultRowHeight="15" x14ac:dyDescent="0.2"/>
  <cols>
    <col min="1" max="1" width="7" style="49" bestFit="1" customWidth="1"/>
    <col min="2" max="2" width="33.42578125" style="120" customWidth="1"/>
    <col min="3" max="3" width="6.5703125" style="58" customWidth="1"/>
    <col min="4" max="4" width="15.85546875" style="30" bestFit="1" customWidth="1"/>
    <col min="5" max="5" width="16.28515625" style="37" bestFit="1" customWidth="1"/>
    <col min="6" max="6" width="16.85546875" style="37" customWidth="1"/>
    <col min="7" max="7" width="11.42578125" style="37" bestFit="1" customWidth="1"/>
    <col min="8" max="8" width="6" style="37" customWidth="1"/>
    <col min="9" max="9" width="8.42578125" style="59" customWidth="1"/>
    <col min="10" max="10" width="33.5703125" style="120" customWidth="1"/>
    <col min="11" max="11" width="5.140625" style="55" customWidth="1"/>
    <col min="12" max="12" width="15.85546875" style="30" bestFit="1" customWidth="1"/>
    <col min="13" max="13" width="16.28515625" style="107" bestFit="1" customWidth="1"/>
    <col min="14" max="14" width="15.140625" style="37" customWidth="1"/>
    <col min="15" max="15" width="13" style="37" customWidth="1"/>
    <col min="16" max="16" width="13.5703125" style="37" customWidth="1"/>
    <col min="17" max="16384" width="11.42578125" style="47"/>
  </cols>
  <sheetData>
    <row r="1" spans="1:18" x14ac:dyDescent="0.2">
      <c r="A1" s="230" t="s">
        <v>685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47"/>
    </row>
    <row r="2" spans="1:18" x14ac:dyDescent="0.2">
      <c r="A2" s="229" t="s">
        <v>689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47"/>
    </row>
    <row r="3" spans="1:18" x14ac:dyDescent="0.2">
      <c r="A3" s="229" t="s">
        <v>765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47"/>
    </row>
    <row r="4" spans="1:18" x14ac:dyDescent="0.2">
      <c r="A4" s="229" t="s">
        <v>768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47"/>
    </row>
    <row r="5" spans="1:18" x14ac:dyDescent="0.2">
      <c r="A5" s="229" t="s">
        <v>696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47"/>
    </row>
    <row r="6" spans="1:18" ht="3.75" customHeight="1" x14ac:dyDescent="0.2">
      <c r="A6" s="57"/>
      <c r="B6" s="99"/>
      <c r="D6" s="58"/>
      <c r="E6" s="58"/>
      <c r="F6" s="58"/>
      <c r="G6" s="58"/>
      <c r="H6" s="58"/>
      <c r="I6" s="58"/>
      <c r="J6" s="99"/>
      <c r="K6" s="58"/>
      <c r="L6" s="58"/>
      <c r="M6" s="58"/>
      <c r="N6" s="58"/>
      <c r="O6" s="58"/>
      <c r="P6" s="58"/>
    </row>
    <row r="7" spans="1:18" x14ac:dyDescent="0.2">
      <c r="A7" s="48"/>
      <c r="B7" s="79"/>
      <c r="D7" s="60" t="s">
        <v>167</v>
      </c>
      <c r="E7" s="60" t="s">
        <v>168</v>
      </c>
      <c r="F7" s="60"/>
      <c r="G7" s="60"/>
      <c r="H7" s="60"/>
      <c r="I7" s="61"/>
      <c r="J7" s="100"/>
      <c r="K7" s="58"/>
      <c r="L7" s="25" t="s">
        <v>168</v>
      </c>
      <c r="M7" s="62" t="s">
        <v>168</v>
      </c>
      <c r="N7" s="60"/>
      <c r="O7" s="60"/>
      <c r="P7" s="60"/>
    </row>
    <row r="8" spans="1:18" x14ac:dyDescent="0.2">
      <c r="A8" s="48"/>
      <c r="B8" s="80"/>
      <c r="D8" s="60" t="s">
        <v>169</v>
      </c>
      <c r="E8" s="60" t="s">
        <v>170</v>
      </c>
      <c r="F8" s="60" t="s">
        <v>737</v>
      </c>
      <c r="G8" s="60" t="s">
        <v>739</v>
      </c>
      <c r="H8" s="60"/>
      <c r="I8" s="63"/>
      <c r="J8" s="101"/>
      <c r="K8" s="25"/>
      <c r="L8" s="25" t="s">
        <v>169</v>
      </c>
      <c r="M8" s="62" t="s">
        <v>170</v>
      </c>
      <c r="N8" s="60" t="s">
        <v>737</v>
      </c>
      <c r="O8" s="60" t="s">
        <v>739</v>
      </c>
      <c r="P8" s="60"/>
    </row>
    <row r="9" spans="1:18" x14ac:dyDescent="0.2">
      <c r="A9" s="48" t="s">
        <v>171</v>
      </c>
      <c r="B9" s="80"/>
      <c r="D9" s="25" t="s">
        <v>770</v>
      </c>
      <c r="E9" s="25" t="s">
        <v>769</v>
      </c>
      <c r="F9" s="25" t="s">
        <v>738</v>
      </c>
      <c r="G9" s="25"/>
      <c r="H9" s="25"/>
      <c r="I9" s="27" t="s">
        <v>171</v>
      </c>
      <c r="J9" s="101"/>
      <c r="K9" s="58"/>
      <c r="L9" s="25" t="str">
        <f>D9</f>
        <v>AGT-31-23</v>
      </c>
      <c r="M9" s="25" t="str">
        <f>E9</f>
        <v>AGT-31-22</v>
      </c>
      <c r="N9" s="25" t="s">
        <v>738</v>
      </c>
      <c r="O9" s="25"/>
      <c r="P9" s="25"/>
    </row>
    <row r="10" spans="1:18" ht="15.75" thickBot="1" x14ac:dyDescent="0.25">
      <c r="A10" s="48">
        <v>1</v>
      </c>
      <c r="B10" s="102" t="s">
        <v>112</v>
      </c>
      <c r="D10" s="64"/>
      <c r="E10" s="65"/>
      <c r="F10" s="142"/>
      <c r="G10" s="142"/>
      <c r="H10" s="142"/>
      <c r="I10" s="27">
        <v>2</v>
      </c>
      <c r="J10" s="101" t="s">
        <v>142</v>
      </c>
      <c r="K10" s="25"/>
      <c r="L10" s="66"/>
      <c r="M10" s="67"/>
      <c r="N10" s="142"/>
      <c r="O10" s="142"/>
      <c r="P10" s="142"/>
    </row>
    <row r="11" spans="1:18" s="143" customFormat="1" ht="15.75" thickBot="1" x14ac:dyDescent="0.25">
      <c r="A11" s="48"/>
      <c r="B11" s="103" t="s">
        <v>110</v>
      </c>
      <c r="C11" s="104"/>
      <c r="D11" s="33">
        <f>SUM(D13+D17+D21)</f>
        <v>68130316</v>
      </c>
      <c r="E11" s="33">
        <f>SUM(E13+E17+E21)</f>
        <v>85498965</v>
      </c>
      <c r="F11" s="43">
        <f>+D11-E11</f>
        <v>-17368649</v>
      </c>
      <c r="G11" s="151">
        <f>IF(D11&gt;E11,(D11-E11)/D11,(E11-D11)/E11)</f>
        <v>0.20314455268552081</v>
      </c>
      <c r="H11" s="43"/>
      <c r="I11" s="68"/>
      <c r="J11" s="101" t="s">
        <v>110</v>
      </c>
      <c r="K11" s="25"/>
      <c r="L11" s="33">
        <f>SUM(L13+L23)</f>
        <v>2185000</v>
      </c>
      <c r="M11" s="67">
        <f>SUM(M13)</f>
        <v>992000</v>
      </c>
      <c r="N11" s="43">
        <f>+L11-M11</f>
        <v>1193000</v>
      </c>
      <c r="O11" s="151">
        <f>IF(L11&gt;M11,(L11-M11)/L11,(M11-L11)/M11)</f>
        <v>0.54599542334096107</v>
      </c>
      <c r="P11" s="43"/>
      <c r="Q11" s="146"/>
      <c r="R11" s="145"/>
    </row>
    <row r="12" spans="1:18" s="128" customFormat="1" ht="15.75" thickBot="1" x14ac:dyDescent="0.25">
      <c r="A12" s="47"/>
      <c r="B12" s="69"/>
      <c r="C12" s="58"/>
      <c r="D12" s="105"/>
      <c r="E12" s="105"/>
      <c r="F12" s="30"/>
      <c r="G12" s="30"/>
      <c r="H12" s="30"/>
      <c r="I12" s="59"/>
      <c r="J12" s="106"/>
      <c r="K12" s="55"/>
      <c r="L12" s="30"/>
      <c r="M12" s="107"/>
      <c r="N12" s="30"/>
      <c r="O12" s="30"/>
      <c r="P12" s="30"/>
      <c r="R12" s="145"/>
    </row>
    <row r="13" spans="1:18" s="128" customFormat="1" ht="30.75" thickBot="1" x14ac:dyDescent="0.25">
      <c r="A13" s="48" t="s">
        <v>188</v>
      </c>
      <c r="B13" s="1" t="s">
        <v>715</v>
      </c>
      <c r="C13" s="58"/>
      <c r="D13" s="108">
        <f>SUM(D14:D15)</f>
        <v>68130316</v>
      </c>
      <c r="E13" s="108">
        <f>SUM(E14:E15)</f>
        <v>85498965</v>
      </c>
      <c r="F13" s="43">
        <f>+D13-E13</f>
        <v>-17368649</v>
      </c>
      <c r="G13" s="151">
        <f>IF(D13&gt;E13,(D13-E13)/D13,(E13-D13)/E13)</f>
        <v>0.20314455268552081</v>
      </c>
      <c r="H13" s="43"/>
      <c r="I13" s="48" t="s">
        <v>342</v>
      </c>
      <c r="J13" s="109" t="s">
        <v>143</v>
      </c>
      <c r="K13" s="72"/>
      <c r="L13" s="33">
        <f>SUM(L14:L20)</f>
        <v>2185000</v>
      </c>
      <c r="M13" s="33">
        <f>SUM(M14:M20)</f>
        <v>992000</v>
      </c>
      <c r="N13" s="43">
        <f t="shared" ref="N13:N18" si="0">+L13-M13</f>
        <v>1193000</v>
      </c>
      <c r="O13" s="151">
        <f>IF(L13&gt;M13,(L13-M13)/L13,(M13-L13)/M13)</f>
        <v>0.54599542334096107</v>
      </c>
      <c r="P13" s="43"/>
    </row>
    <row r="14" spans="1:18" s="128" customFormat="1" ht="28.5" x14ac:dyDescent="0.2">
      <c r="A14" s="49" t="s">
        <v>189</v>
      </c>
      <c r="B14" s="95" t="s">
        <v>114</v>
      </c>
      <c r="C14" s="58"/>
      <c r="D14" s="30">
        <f>'CGN2005.001 2023'!F20</f>
        <v>0</v>
      </c>
      <c r="E14" s="30">
        <f>'CGN2005.001 2022'!F19</f>
        <v>0</v>
      </c>
      <c r="F14" s="30">
        <f>+D14-E14</f>
        <v>0</v>
      </c>
      <c r="G14" s="150"/>
      <c r="H14" s="30"/>
      <c r="I14" s="69" t="s">
        <v>343</v>
      </c>
      <c r="J14" s="110" t="s">
        <v>144</v>
      </c>
      <c r="K14" s="111"/>
      <c r="L14" s="112">
        <f>'CGN2005.001 2023'!F171</f>
        <v>1143000</v>
      </c>
      <c r="M14" s="112">
        <f>'CGN2005.001 2022'!F169</f>
        <v>0</v>
      </c>
      <c r="N14" s="30">
        <f t="shared" si="0"/>
        <v>1143000</v>
      </c>
      <c r="O14" s="150">
        <v>0</v>
      </c>
      <c r="P14" s="30"/>
    </row>
    <row r="15" spans="1:18" ht="30" customHeight="1" x14ac:dyDescent="0.2">
      <c r="A15" s="49" t="s">
        <v>191</v>
      </c>
      <c r="B15" s="113" t="s">
        <v>192</v>
      </c>
      <c r="D15" s="30">
        <f>'CGN2005.001 2023'!F22</f>
        <v>68130316</v>
      </c>
      <c r="E15" s="30">
        <f>'CGN2005.001 2022'!F21</f>
        <v>85498965</v>
      </c>
      <c r="F15" s="30">
        <f>+D15-E15</f>
        <v>-17368649</v>
      </c>
      <c r="G15" s="150">
        <f>IF(D15&gt;E15,(D15-E15)/D15,(E15-D15)/E15)</f>
        <v>0.20314455268552081</v>
      </c>
      <c r="H15" s="30"/>
      <c r="I15" s="70" t="s">
        <v>345</v>
      </c>
      <c r="J15" s="110" t="s">
        <v>146</v>
      </c>
      <c r="K15" s="111"/>
      <c r="L15" s="114">
        <f>'CGN2005.001 2023'!F174</f>
        <v>0</v>
      </c>
      <c r="M15" s="114">
        <f>'CGN2005.001 2022'!F172</f>
        <v>0</v>
      </c>
      <c r="N15" s="30">
        <f t="shared" si="0"/>
        <v>0</v>
      </c>
      <c r="O15" s="150">
        <v>0</v>
      </c>
      <c r="P15" s="30"/>
    </row>
    <row r="16" spans="1:18" ht="27.75" customHeight="1" x14ac:dyDescent="0.2">
      <c r="B16" s="69"/>
      <c r="E16" s="30"/>
      <c r="F16" s="30"/>
      <c r="G16" s="30"/>
      <c r="H16" s="30"/>
      <c r="I16" s="70" t="s">
        <v>626</v>
      </c>
      <c r="J16" s="110" t="s">
        <v>627</v>
      </c>
      <c r="K16" s="111"/>
      <c r="L16" s="114">
        <f>+'CGN2005.001 2023'!F176</f>
        <v>377000</v>
      </c>
      <c r="M16" s="114">
        <f>+'CGN2005.001 2022'!F174</f>
        <v>322000</v>
      </c>
      <c r="N16" s="30">
        <f t="shared" si="0"/>
        <v>55000</v>
      </c>
      <c r="O16" s="150">
        <f>IF(L16&gt;M16,(L16-M16)/L16,(M16-L16)/M16)</f>
        <v>0.14588859416445624</v>
      </c>
      <c r="P16" s="30"/>
    </row>
    <row r="17" spans="1:19" ht="29.25" thickBot="1" x14ac:dyDescent="0.25">
      <c r="A17" s="48" t="s">
        <v>378</v>
      </c>
      <c r="B17" s="102" t="s">
        <v>592</v>
      </c>
      <c r="D17" s="33">
        <f>SUM(D18:D20)</f>
        <v>0</v>
      </c>
      <c r="E17" s="33">
        <f>SUM(E18:E20)</f>
        <v>0</v>
      </c>
      <c r="F17" s="43">
        <f>+D17-E17</f>
        <v>0</v>
      </c>
      <c r="G17" s="151">
        <v>0</v>
      </c>
      <c r="H17" s="43"/>
      <c r="I17" s="70" t="s">
        <v>0</v>
      </c>
      <c r="J17" s="110" t="s">
        <v>147</v>
      </c>
      <c r="K17" s="111"/>
      <c r="L17" s="114">
        <f>'CGN2005.001 2023'!F180</f>
        <v>665000</v>
      </c>
      <c r="M17" s="114">
        <f>'CGN2005.001 2022'!F178</f>
        <v>670000</v>
      </c>
      <c r="N17" s="30">
        <f t="shared" si="0"/>
        <v>-5000</v>
      </c>
      <c r="O17" s="150">
        <f>IF(L17&gt;M17,(L17-M17)/L17,(M17-L17)/M17)</f>
        <v>7.462686567164179E-3</v>
      </c>
      <c r="P17" s="30"/>
    </row>
    <row r="18" spans="1:19" s="128" customFormat="1" ht="35.25" customHeight="1" x14ac:dyDescent="0.2">
      <c r="A18" s="95" t="s">
        <v>593</v>
      </c>
      <c r="B18" s="113" t="s">
        <v>389</v>
      </c>
      <c r="C18" s="99"/>
      <c r="D18" s="30">
        <f>+'CGN2005.001 2023'!F27</f>
        <v>0</v>
      </c>
      <c r="E18" s="30">
        <f>+'CGN2005.001 2022'!F26</f>
        <v>0</v>
      </c>
      <c r="F18" s="30">
        <f>+D18-E18</f>
        <v>0</v>
      </c>
      <c r="G18" s="150">
        <v>0</v>
      </c>
      <c r="H18" s="30"/>
      <c r="I18" s="70" t="s">
        <v>18</v>
      </c>
      <c r="J18" s="110" t="s">
        <v>152</v>
      </c>
      <c r="K18" s="111"/>
      <c r="L18" s="114">
        <f>'CGN2005.001 2023'!F193</f>
        <v>0</v>
      </c>
      <c r="M18" s="114">
        <f>'CGN2005.001 2022'!F191</f>
        <v>0</v>
      </c>
      <c r="N18" s="30">
        <f t="shared" si="0"/>
        <v>0</v>
      </c>
      <c r="O18" s="150">
        <v>0</v>
      </c>
      <c r="P18" s="30"/>
    </row>
    <row r="19" spans="1:19" s="128" customFormat="1" ht="24.75" customHeight="1" thickBot="1" x14ac:dyDescent="0.25">
      <c r="A19" s="95" t="s">
        <v>595</v>
      </c>
      <c r="B19" s="113" t="s">
        <v>392</v>
      </c>
      <c r="C19" s="99"/>
      <c r="D19" s="30">
        <f>+'CGN2005.001 2023'!F29</f>
        <v>0</v>
      </c>
      <c r="E19" s="30">
        <f>+'CGN2005.001 2022'!F28</f>
        <v>0</v>
      </c>
      <c r="F19" s="30">
        <f>+D19-E19</f>
        <v>0</v>
      </c>
      <c r="G19" s="150">
        <v>0</v>
      </c>
      <c r="H19" s="30"/>
      <c r="I19" s="70"/>
      <c r="J19" s="110"/>
      <c r="K19" s="111"/>
      <c r="L19" s="115"/>
      <c r="M19" s="115"/>
      <c r="N19" s="30"/>
      <c r="O19" s="30"/>
      <c r="P19" s="30"/>
    </row>
    <row r="20" spans="1:19" ht="24" customHeight="1" x14ac:dyDescent="0.2">
      <c r="A20" s="69" t="s">
        <v>598</v>
      </c>
      <c r="B20" s="113" t="s">
        <v>599</v>
      </c>
      <c r="C20" s="99"/>
      <c r="D20" s="30">
        <f>+'CGN2005.001 2023'!F32</f>
        <v>0</v>
      </c>
      <c r="E20" s="30">
        <f>+'CGN2005.001 2022'!F30</f>
        <v>0</v>
      </c>
      <c r="F20" s="30">
        <f>+D20-E20</f>
        <v>0</v>
      </c>
      <c r="G20" s="150">
        <v>0</v>
      </c>
      <c r="H20" s="30"/>
      <c r="I20" s="69"/>
      <c r="J20" s="69"/>
      <c r="K20" s="116"/>
      <c r="M20" s="114"/>
      <c r="N20" s="43"/>
      <c r="O20" s="30"/>
      <c r="P20" s="43"/>
    </row>
    <row r="21" spans="1:19" ht="15.75" thickBot="1" x14ac:dyDescent="0.25">
      <c r="A21" s="69"/>
      <c r="B21" s="117"/>
      <c r="D21" s="33"/>
      <c r="E21" s="33"/>
      <c r="F21" s="43"/>
      <c r="G21" s="43"/>
      <c r="H21" s="43"/>
      <c r="I21" s="70"/>
      <c r="J21" s="1" t="s">
        <v>153</v>
      </c>
      <c r="K21" s="73"/>
      <c r="L21" s="33">
        <f>SUM(L22:L23)</f>
        <v>0</v>
      </c>
      <c r="M21" s="33">
        <f>SUM(M22:M23)</f>
        <v>0</v>
      </c>
      <c r="N21" s="43">
        <f>+L21-M21</f>
        <v>0</v>
      </c>
      <c r="O21" s="151">
        <v>0</v>
      </c>
      <c r="P21" s="43"/>
    </row>
    <row r="22" spans="1:19" s="128" customFormat="1" ht="15.75" thickBot="1" x14ac:dyDescent="0.25">
      <c r="A22" s="48"/>
      <c r="B22" s="118"/>
      <c r="C22" s="119"/>
      <c r="D22" s="30"/>
      <c r="E22" s="30"/>
      <c r="F22" s="30"/>
      <c r="G22" s="30"/>
      <c r="H22" s="30"/>
      <c r="I22" s="70"/>
      <c r="J22" s="110"/>
      <c r="K22" s="111"/>
      <c r="L22" s="114"/>
      <c r="M22" s="114"/>
      <c r="N22" s="30"/>
      <c r="O22" s="30"/>
      <c r="P22" s="30"/>
    </row>
    <row r="23" spans="1:19" ht="29.25" thickBot="1" x14ac:dyDescent="0.25">
      <c r="A23" s="128"/>
      <c r="B23" s="102" t="s">
        <v>111</v>
      </c>
      <c r="D23" s="108">
        <f>SUM(D25+D33)</f>
        <v>194672461</v>
      </c>
      <c r="E23" s="108">
        <f>SUM(E25+E33)</f>
        <v>167271707</v>
      </c>
      <c r="F23" s="43">
        <f>+D23-E23</f>
        <v>27400754</v>
      </c>
      <c r="G23" s="151">
        <f>IF(D23&gt;E23,(D23-E23)/D23,(E23-D23)/E23)</f>
        <v>0.14075310837109106</v>
      </c>
      <c r="H23" s="43"/>
      <c r="I23" s="70" t="s">
        <v>479</v>
      </c>
      <c r="J23" s="120" t="s">
        <v>480</v>
      </c>
      <c r="L23" s="114">
        <f>+'CGN2005.001 2023'!F204</f>
        <v>0</v>
      </c>
      <c r="M23" s="114">
        <f>+'CGN2005.001 2022'!F202</f>
        <v>0</v>
      </c>
      <c r="N23" s="30">
        <f>+L23-M23</f>
        <v>0</v>
      </c>
      <c r="O23" s="150">
        <v>0</v>
      </c>
      <c r="P23" s="30"/>
    </row>
    <row r="24" spans="1:19" ht="15.75" thickBot="1" x14ac:dyDescent="0.25">
      <c r="A24" s="69"/>
      <c r="B24" s="102"/>
      <c r="D24" s="108"/>
      <c r="E24" s="108"/>
      <c r="F24" s="43"/>
      <c r="G24" s="43"/>
      <c r="H24" s="43"/>
      <c r="I24" s="47"/>
      <c r="J24" s="110"/>
      <c r="K24" s="111"/>
      <c r="L24" s="114"/>
      <c r="M24" s="114"/>
      <c r="N24" s="43"/>
      <c r="O24" s="43"/>
      <c r="P24" s="151" t="e">
        <f>(N24-M24)/N24</f>
        <v>#DIV/0!</v>
      </c>
      <c r="Q24" s="47" t="s">
        <v>752</v>
      </c>
    </row>
    <row r="25" spans="1:19" ht="24.75" customHeight="1" thickBot="1" x14ac:dyDescent="0.25">
      <c r="A25" s="103">
        <v>16</v>
      </c>
      <c r="B25" s="1" t="s">
        <v>173</v>
      </c>
      <c r="D25" s="33">
        <f>SUM(D26:D31)</f>
        <v>192236461</v>
      </c>
      <c r="E25" s="33">
        <f>SUM(E26:E31)</f>
        <v>164835707</v>
      </c>
      <c r="F25" s="43">
        <f>+D25-E25</f>
        <v>27400754</v>
      </c>
      <c r="G25" s="151">
        <f>IF(D25&gt;E25,(D25-E25)/D25,(E25-D25)/E25)</f>
        <v>0.14253671679900515</v>
      </c>
      <c r="H25" s="43"/>
      <c r="I25" s="49"/>
      <c r="J25" s="106"/>
      <c r="N25" s="43"/>
      <c r="O25" s="151"/>
      <c r="P25" s="151" t="e">
        <f>(M25-N25)/M25</f>
        <v>#DIV/0!</v>
      </c>
      <c r="Q25" s="47" t="s">
        <v>753</v>
      </c>
    </row>
    <row r="26" spans="1:19" s="128" customFormat="1" ht="15.75" thickBot="1" x14ac:dyDescent="0.25">
      <c r="A26" s="69" t="s">
        <v>254</v>
      </c>
      <c r="B26" s="113" t="s">
        <v>128</v>
      </c>
      <c r="C26" s="99"/>
      <c r="D26" s="30">
        <f>'CGN2005.001 2023'!F91</f>
        <v>87069566</v>
      </c>
      <c r="E26" s="30">
        <f>'CGN2005.001 2022'!F89</f>
        <v>68810206</v>
      </c>
      <c r="F26" s="30">
        <f>+D26-E26</f>
        <v>18259360</v>
      </c>
      <c r="G26" s="150">
        <f>IF(D26&gt;E26,(D26-E26)/D26,(E26-D26)/E26)</f>
        <v>0.20971001509298898</v>
      </c>
      <c r="H26" s="30"/>
      <c r="I26" s="36"/>
      <c r="J26" s="121" t="s">
        <v>172</v>
      </c>
      <c r="K26" s="122"/>
      <c r="L26" s="108">
        <f>SUM(L13+L21)</f>
        <v>2185000</v>
      </c>
      <c r="M26" s="108">
        <f>SUM(M13+M21)</f>
        <v>992000</v>
      </c>
      <c r="N26" s="43">
        <f>+L26-M26</f>
        <v>1193000</v>
      </c>
      <c r="O26" s="151">
        <f>IF(L26&gt;M26,(L26-M26)/L26,(M26-L26)/M26)</f>
        <v>0.54599542334096107</v>
      </c>
      <c r="P26" s="43"/>
      <c r="Q26" s="146"/>
      <c r="R26" s="145"/>
    </row>
    <row r="27" spans="1:19" s="128" customFormat="1" x14ac:dyDescent="0.2">
      <c r="A27" s="69" t="s">
        <v>268</v>
      </c>
      <c r="B27" s="95" t="s">
        <v>269</v>
      </c>
      <c r="C27" s="99"/>
      <c r="D27" s="30">
        <f>'CGN2005.001 2023'!F101</f>
        <v>3781672</v>
      </c>
      <c r="E27" s="30">
        <f>'CGN2005.001 2022'!F99</f>
        <v>3781672</v>
      </c>
      <c r="F27" s="30">
        <f>+D27-E27</f>
        <v>0</v>
      </c>
      <c r="G27" s="150">
        <f t="shared" ref="G27" si="1">(E27-D27)/E27</f>
        <v>0</v>
      </c>
      <c r="H27" s="30"/>
      <c r="I27" s="36"/>
      <c r="J27" s="101"/>
      <c r="K27" s="25"/>
      <c r="L27" s="43"/>
      <c r="M27" s="43"/>
      <c r="N27" s="30"/>
      <c r="O27" s="150"/>
      <c r="P27" s="30"/>
    </row>
    <row r="28" spans="1:19" ht="29.25" thickBot="1" x14ac:dyDescent="0.25">
      <c r="A28" s="69" t="s">
        <v>281</v>
      </c>
      <c r="B28" s="95" t="s">
        <v>129</v>
      </c>
      <c r="C28" s="99"/>
      <c r="D28" s="30">
        <f>'CGN2005.001 2023'!F108</f>
        <v>143476184</v>
      </c>
      <c r="E28" s="30">
        <f>'CGN2005.001 2022'!F106</f>
        <v>142221924</v>
      </c>
      <c r="F28" s="30">
        <f t="shared" ref="F28:F33" si="2">+D28-E28</f>
        <v>1254260</v>
      </c>
      <c r="G28" s="150">
        <f>IF(D28&gt;E28,(D28-E28)/D28,(E28-D28)/E28)</f>
        <v>8.7419386620987919E-3</v>
      </c>
      <c r="H28" s="30"/>
      <c r="I28" s="27">
        <v>3</v>
      </c>
      <c r="J28" s="123" t="s">
        <v>174</v>
      </c>
      <c r="K28" s="25"/>
      <c r="L28" s="33">
        <f>SUM(L29)</f>
        <v>260617777</v>
      </c>
      <c r="M28" s="67">
        <f>SUM(M29)</f>
        <v>251778672</v>
      </c>
      <c r="N28" s="43">
        <f t="shared" ref="N28:N33" si="3">+L28-M28</f>
        <v>8839105</v>
      </c>
      <c r="O28" s="151">
        <f>IF(L28&gt;M28,(L28-M28)/L28,(M28-L28)/M28)</f>
        <v>3.3915971127326437E-2</v>
      </c>
      <c r="P28" s="151"/>
      <c r="Q28" s="146"/>
      <c r="R28" s="145"/>
      <c r="S28" s="47" t="s">
        <v>736</v>
      </c>
    </row>
    <row r="29" spans="1:19" ht="30.75" thickBot="1" x14ac:dyDescent="0.25">
      <c r="A29" s="95" t="s">
        <v>285</v>
      </c>
      <c r="B29" s="113" t="s">
        <v>130</v>
      </c>
      <c r="C29" s="99"/>
      <c r="D29" s="30">
        <f>'CGN2005.001 2023'!F112</f>
        <v>168480873</v>
      </c>
      <c r="E29" s="30">
        <f>'CGN2005.001 2022'!F110</f>
        <v>116046153</v>
      </c>
      <c r="F29" s="30">
        <f t="shared" si="2"/>
        <v>52434720</v>
      </c>
      <c r="G29" s="150">
        <f>IF(D29&gt;E29,(D29-E29)/D29,(E29-D29)/E29)</f>
        <v>0.31122060959406356</v>
      </c>
      <c r="H29" s="30"/>
      <c r="I29" s="27" t="s">
        <v>24</v>
      </c>
      <c r="J29" s="124" t="s">
        <v>701</v>
      </c>
      <c r="K29" s="125"/>
      <c r="L29" s="126">
        <f>SUM(L30:L34)</f>
        <v>260617777</v>
      </c>
      <c r="M29" s="127">
        <f>SUM(M30:M34)</f>
        <v>251778672</v>
      </c>
      <c r="N29" s="43">
        <f t="shared" si="3"/>
        <v>8839105</v>
      </c>
      <c r="O29" s="151">
        <f>IF(L29&gt;M29,(L29-M29)/L29,(M29-L29)/M29)</f>
        <v>3.3915971127326437E-2</v>
      </c>
      <c r="P29" s="43"/>
    </row>
    <row r="30" spans="1:19" ht="28.5" x14ac:dyDescent="0.2">
      <c r="A30" s="95" t="s">
        <v>298</v>
      </c>
      <c r="B30" s="113" t="s">
        <v>132</v>
      </c>
      <c r="C30" s="99"/>
      <c r="D30" s="30">
        <f>'CGN2005.001 2023'!F121</f>
        <v>7172700</v>
      </c>
      <c r="E30" s="30">
        <f>'CGN2005.001 2022'!F119</f>
        <v>7172700</v>
      </c>
      <c r="F30" s="30">
        <f t="shared" si="2"/>
        <v>0</v>
      </c>
      <c r="G30" s="150">
        <f>(D30-E30)/D30</f>
        <v>0</v>
      </c>
      <c r="H30" s="30"/>
      <c r="I30" s="36" t="s">
        <v>25</v>
      </c>
      <c r="J30" s="110" t="s">
        <v>154</v>
      </c>
      <c r="K30" s="129"/>
      <c r="L30" s="112">
        <f>'CGN2005.001 2023'!F209</f>
        <v>533776587</v>
      </c>
      <c r="M30" s="112">
        <f>'CGN2005.001 2022'!F207</f>
        <v>533776587</v>
      </c>
      <c r="N30" s="30">
        <f t="shared" si="3"/>
        <v>0</v>
      </c>
      <c r="O30" s="150">
        <f>(M30-L30)/M30</f>
        <v>0</v>
      </c>
      <c r="P30" s="30"/>
    </row>
    <row r="31" spans="1:19" s="128" customFormat="1" ht="28.5" x14ac:dyDescent="0.2">
      <c r="A31" s="69" t="s">
        <v>312</v>
      </c>
      <c r="B31" s="113" t="s">
        <v>133</v>
      </c>
      <c r="C31" s="99"/>
      <c r="D31" s="30">
        <f>'CGN2005.001 2023'!F133</f>
        <v>-217744534</v>
      </c>
      <c r="E31" s="30">
        <f>'CGN2005.001 2022'!F131</f>
        <v>-173196948</v>
      </c>
      <c r="F31" s="30">
        <f t="shared" si="2"/>
        <v>-44547586</v>
      </c>
      <c r="G31" s="150">
        <f>(D31-E31)/D31</f>
        <v>0.20458647196167964</v>
      </c>
      <c r="H31" s="30"/>
      <c r="I31" s="36" t="s">
        <v>681</v>
      </c>
      <c r="J31" s="110" t="s">
        <v>683</v>
      </c>
      <c r="K31" s="129"/>
      <c r="L31" s="114">
        <f>+'CGN2005.001 2023'!F211</f>
        <v>-327366898</v>
      </c>
      <c r="M31" s="114">
        <f>+'CGN2005.001 2022'!F209</f>
        <v>-379213376</v>
      </c>
      <c r="N31" s="30">
        <f t="shared" si="3"/>
        <v>51846478</v>
      </c>
      <c r="O31" s="150">
        <f>(L31-M31)/L31</f>
        <v>-0.15837422267415688</v>
      </c>
      <c r="P31" s="30"/>
    </row>
    <row r="32" spans="1:19" s="128" customFormat="1" x14ac:dyDescent="0.2">
      <c r="A32" s="69"/>
      <c r="B32" s="113"/>
      <c r="C32" s="99"/>
      <c r="D32" s="30"/>
      <c r="E32" s="30"/>
      <c r="F32" s="43"/>
      <c r="G32" s="30"/>
      <c r="H32" s="30"/>
      <c r="I32" s="36" t="s">
        <v>26</v>
      </c>
      <c r="J32" s="110" t="s">
        <v>177</v>
      </c>
      <c r="K32" s="129"/>
      <c r="L32" s="114">
        <f>+'ESTADO DE RESULTADO'!D51</f>
        <v>54208088</v>
      </c>
      <c r="M32" s="114">
        <f>+'ESTADO DE RESULTADO'!E51</f>
        <v>97215461</v>
      </c>
      <c r="N32" s="30">
        <f t="shared" si="3"/>
        <v>-43007373</v>
      </c>
      <c r="O32" s="150">
        <f>(L32-M32)/L32</f>
        <v>-0.79337557524626212</v>
      </c>
      <c r="P32" s="30"/>
    </row>
    <row r="33" spans="1:18" s="128" customFormat="1" ht="43.5" thickBot="1" x14ac:dyDescent="0.25">
      <c r="A33" s="103" t="s">
        <v>324</v>
      </c>
      <c r="B33" s="102" t="s">
        <v>136</v>
      </c>
      <c r="C33" s="58"/>
      <c r="D33" s="33">
        <f>SUM(D34:D35)</f>
        <v>2436000</v>
      </c>
      <c r="E33" s="33">
        <f>SUM(E34:E35)</f>
        <v>2436000</v>
      </c>
      <c r="F33" s="43">
        <f t="shared" si="2"/>
        <v>0</v>
      </c>
      <c r="G33" s="151">
        <f>IF(D33&gt;E33,(D33-E33)/D33,(E33-D33)/E33)</f>
        <v>0</v>
      </c>
      <c r="H33" s="43"/>
      <c r="I33" s="144" t="s">
        <v>633</v>
      </c>
      <c r="J33" s="113" t="s">
        <v>634</v>
      </c>
      <c r="K33" s="130"/>
      <c r="L33" s="114">
        <f>'CGN2005.001 2023'!F217</f>
        <v>0</v>
      </c>
      <c r="M33" s="114">
        <f>'CGN2005.001 2022'!F215</f>
        <v>0</v>
      </c>
      <c r="N33" s="30">
        <f t="shared" si="3"/>
        <v>0</v>
      </c>
      <c r="O33" s="150">
        <v>0</v>
      </c>
      <c r="P33" s="30"/>
    </row>
    <row r="34" spans="1:18" s="128" customFormat="1" ht="18" customHeight="1" x14ac:dyDescent="0.2">
      <c r="A34" s="69" t="s">
        <v>331</v>
      </c>
      <c r="B34" s="113" t="s">
        <v>139</v>
      </c>
      <c r="C34" s="99"/>
      <c r="D34" s="30">
        <f>'CGN2005.001 2023'!F157</f>
        <v>2436000</v>
      </c>
      <c r="E34" s="30">
        <f>'CGN2005.001 2022'!F155</f>
        <v>2436000</v>
      </c>
      <c r="F34" s="30">
        <f>+D34-E34</f>
        <v>0</v>
      </c>
      <c r="G34" s="150">
        <f>IF(D34&gt;E34,(D34-E34)/D34,(E34-D34)/E34)</f>
        <v>0</v>
      </c>
      <c r="H34" s="30"/>
      <c r="I34" s="68"/>
      <c r="J34" s="131"/>
      <c r="K34" s="130"/>
      <c r="L34" s="114"/>
      <c r="M34" s="114"/>
      <c r="N34" s="30"/>
      <c r="O34" s="150"/>
      <c r="P34" s="30"/>
    </row>
    <row r="35" spans="1:18" ht="15.75" thickBot="1" x14ac:dyDescent="0.25">
      <c r="A35" s="69"/>
      <c r="B35" s="113"/>
      <c r="C35" s="99"/>
      <c r="D35" s="37"/>
      <c r="E35" s="30"/>
      <c r="F35" s="30"/>
      <c r="G35" s="30"/>
      <c r="H35" s="30"/>
      <c r="I35" s="49"/>
      <c r="J35" s="118"/>
      <c r="K35" s="132"/>
      <c r="L35" s="128"/>
      <c r="M35" s="128"/>
      <c r="N35" s="30"/>
      <c r="O35" s="30"/>
      <c r="P35" s="30"/>
    </row>
    <row r="36" spans="1:18" ht="31.5" customHeight="1" thickBot="1" x14ac:dyDescent="0.25">
      <c r="A36" s="69"/>
      <c r="B36" s="133" t="s">
        <v>175</v>
      </c>
      <c r="C36" s="122"/>
      <c r="D36" s="108">
        <f>SUM(D11+D23)</f>
        <v>262802777</v>
      </c>
      <c r="E36" s="134">
        <f>SUM(E11+E23)</f>
        <v>252770672</v>
      </c>
      <c r="F36" s="43">
        <f>+D36-E36</f>
        <v>10032105</v>
      </c>
      <c r="G36" s="151">
        <f>IF(D36&gt;E36,(D36-E36)/D36,(E36-D36)/E36)</f>
        <v>3.8173512146715251E-2</v>
      </c>
      <c r="H36" s="43"/>
      <c r="I36" s="135"/>
      <c r="J36" s="133" t="s">
        <v>176</v>
      </c>
      <c r="K36" s="136"/>
      <c r="L36" s="108">
        <f>SUM(L26+L28)</f>
        <v>262802777</v>
      </c>
      <c r="M36" s="134">
        <f>SUM(M26+M28)</f>
        <v>252770672</v>
      </c>
      <c r="N36" s="43">
        <f t="shared" ref="N36" si="4">+L36-M36</f>
        <v>10032105</v>
      </c>
      <c r="O36" s="151">
        <f>IF(L36&gt;M36,(L36-M36)/L36,(M36-L36)/M36)</f>
        <v>3.8173512146715251E-2</v>
      </c>
      <c r="P36" s="43"/>
      <c r="Q36" s="30"/>
      <c r="R36" s="145"/>
    </row>
    <row r="37" spans="1:18" s="128" customFormat="1" x14ac:dyDescent="0.2">
      <c r="A37" s="69"/>
      <c r="B37" s="106"/>
      <c r="C37" s="58"/>
      <c r="D37" s="137"/>
      <c r="E37" s="137"/>
      <c r="F37" s="137"/>
      <c r="G37" s="137"/>
      <c r="H37" s="137"/>
      <c r="I37" s="135"/>
      <c r="J37" s="118"/>
      <c r="K37" s="132"/>
      <c r="L37" s="30"/>
      <c r="M37" s="114"/>
      <c r="N37" s="137"/>
      <c r="O37" s="137"/>
      <c r="P37" s="137"/>
    </row>
    <row r="38" spans="1:18" s="128" customFormat="1" ht="11.25" customHeight="1" x14ac:dyDescent="0.2">
      <c r="A38" s="69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</row>
    <row r="39" spans="1:18" s="128" customFormat="1" x14ac:dyDescent="0.2">
      <c r="A39" s="69"/>
      <c r="B39" s="106"/>
      <c r="C39" s="58"/>
      <c r="D39" s="137"/>
      <c r="E39" s="137"/>
      <c r="F39" s="137"/>
      <c r="G39" s="137"/>
      <c r="H39" s="137"/>
      <c r="I39" s="135"/>
      <c r="J39" s="118"/>
      <c r="K39" s="132"/>
      <c r="L39" s="30"/>
      <c r="M39" s="114"/>
      <c r="N39" s="137"/>
      <c r="O39" s="137"/>
      <c r="P39" s="137"/>
    </row>
    <row r="40" spans="1:18" s="128" customFormat="1" x14ac:dyDescent="0.2">
      <c r="A40" s="69"/>
      <c r="B40" s="106"/>
      <c r="C40" s="58"/>
      <c r="D40" s="137"/>
      <c r="E40" s="137"/>
      <c r="F40" s="137"/>
      <c r="G40" s="137"/>
      <c r="H40" s="137"/>
      <c r="I40" s="135"/>
      <c r="J40" s="118"/>
      <c r="K40" s="132"/>
      <c r="L40" s="30"/>
      <c r="M40" s="114"/>
      <c r="N40" s="137"/>
      <c r="O40" s="137"/>
      <c r="P40" s="137"/>
    </row>
    <row r="41" spans="1:18" s="128" customFormat="1" x14ac:dyDescent="0.2">
      <c r="A41" s="69"/>
      <c r="B41" s="106"/>
      <c r="C41" s="58"/>
      <c r="D41" s="137"/>
      <c r="E41" s="137"/>
      <c r="F41" s="137"/>
      <c r="G41" s="137"/>
      <c r="H41" s="137"/>
      <c r="I41" s="135"/>
      <c r="J41" s="118"/>
      <c r="K41" s="132"/>
      <c r="L41" s="30"/>
      <c r="M41" s="114"/>
      <c r="N41" s="137"/>
      <c r="O41" s="137"/>
      <c r="P41" s="137"/>
    </row>
    <row r="42" spans="1:18" s="128" customFormat="1" ht="14.25" x14ac:dyDescent="0.2">
      <c r="A42" s="69"/>
      <c r="B42" s="106"/>
      <c r="C42" s="138"/>
      <c r="D42" s="138"/>
      <c r="E42" s="138"/>
      <c r="F42" s="138"/>
      <c r="G42" s="138"/>
      <c r="H42" s="138"/>
      <c r="I42" s="59"/>
      <c r="J42" s="120"/>
      <c r="K42" s="55"/>
      <c r="L42" s="30"/>
      <c r="M42" s="30"/>
      <c r="N42" s="138"/>
      <c r="O42" s="138"/>
      <c r="P42" s="138"/>
    </row>
    <row r="43" spans="1:18" x14ac:dyDescent="0.2">
      <c r="A43" s="95"/>
      <c r="B43" s="229" t="s">
        <v>712</v>
      </c>
      <c r="C43" s="229"/>
      <c r="D43" s="229"/>
      <c r="E43" s="229"/>
      <c r="F43" s="229"/>
      <c r="G43" s="138"/>
      <c r="H43" s="138"/>
      <c r="J43" s="229" t="s">
        <v>714</v>
      </c>
      <c r="K43" s="229"/>
      <c r="L43" s="229"/>
      <c r="M43" s="229"/>
      <c r="N43" s="138"/>
      <c r="O43" s="138"/>
      <c r="P43" s="138"/>
    </row>
    <row r="44" spans="1:18" s="128" customFormat="1" x14ac:dyDescent="0.2">
      <c r="A44" s="95"/>
      <c r="B44" s="229" t="s">
        <v>713</v>
      </c>
      <c r="C44" s="229"/>
      <c r="D44" s="229"/>
      <c r="E44" s="229"/>
      <c r="F44" s="229"/>
      <c r="G44" s="138"/>
      <c r="H44" s="138"/>
      <c r="I44" s="59"/>
      <c r="J44" s="229" t="s">
        <v>688</v>
      </c>
      <c r="K44" s="229"/>
      <c r="L44" s="229"/>
      <c r="M44" s="229"/>
      <c r="N44" s="138"/>
      <c r="O44" s="138"/>
      <c r="P44" s="138"/>
    </row>
    <row r="45" spans="1:18" ht="24.75" customHeight="1" x14ac:dyDescent="0.2">
      <c r="A45" s="95"/>
      <c r="C45" s="71"/>
      <c r="D45" s="139"/>
      <c r="E45" s="139"/>
      <c r="F45" s="139"/>
      <c r="G45" s="139"/>
      <c r="H45" s="139"/>
      <c r="J45" s="140"/>
      <c r="K45" s="119"/>
      <c r="M45" s="141">
        <f>+L36-D36</f>
        <v>0</v>
      </c>
      <c r="N45" s="141">
        <f>+M36-E36</f>
        <v>0</v>
      </c>
      <c r="O45" s="139"/>
      <c r="P45" s="139"/>
    </row>
    <row r="46" spans="1:18" s="128" customFormat="1" x14ac:dyDescent="0.2">
      <c r="A46" s="95"/>
      <c r="B46" s="81"/>
      <c r="C46" s="58"/>
      <c r="D46" s="26"/>
      <c r="E46" s="26"/>
      <c r="F46" s="26"/>
      <c r="G46" s="26"/>
      <c r="H46" s="26"/>
      <c r="I46" s="59"/>
      <c r="J46" s="140"/>
      <c r="K46" s="119"/>
      <c r="L46" s="135"/>
      <c r="M46" s="135"/>
      <c r="N46" s="26"/>
      <c r="O46" s="26"/>
      <c r="P46" s="26"/>
    </row>
  </sheetData>
  <mergeCells count="9">
    <mergeCell ref="B43:F43"/>
    <mergeCell ref="B44:F44"/>
    <mergeCell ref="J43:M43"/>
    <mergeCell ref="J44:M44"/>
    <mergeCell ref="A1:O1"/>
    <mergeCell ref="A2:O2"/>
    <mergeCell ref="A3:O3"/>
    <mergeCell ref="A4:O4"/>
    <mergeCell ref="A5:O5"/>
  </mergeCells>
  <phoneticPr fontId="0" type="noConversion"/>
  <conditionalFormatting sqref="D36">
    <cfRule type="expression" dxfId="7" priority="4">
      <formula>$D$36&lt;&gt;$L$36</formula>
    </cfRule>
  </conditionalFormatting>
  <conditionalFormatting sqref="E36">
    <cfRule type="expression" dxfId="6" priority="3">
      <formula>$E$36&lt;&gt;$M$36</formula>
    </cfRule>
  </conditionalFormatting>
  <conditionalFormatting sqref="L36">
    <cfRule type="expression" dxfId="5" priority="2">
      <formula>$L$36&lt;&gt;$D$36</formula>
    </cfRule>
  </conditionalFormatting>
  <conditionalFormatting sqref="M36">
    <cfRule type="expression" dxfId="4" priority="1">
      <formula>$M$36&lt;&gt;$E$36</formula>
    </cfRule>
  </conditionalFormatting>
  <printOptions horizontalCentered="1"/>
  <pageMargins left="0.70866141732283472" right="0.74803149606299213" top="1.1023622047244095" bottom="0.78740157480314965" header="0" footer="0"/>
  <pageSetup scale="55" orientation="landscape" r:id="rId1"/>
  <headerFooter alignWithMargins="0"/>
  <rowBreaks count="1" manualBreakCount="1">
    <brk id="44" min="1" max="10" man="1"/>
  </rowBreaks>
  <ignoredErrors>
    <ignoredError sqref="A14:B16 I13:I15 I20 I17:I18 I24:I25 A13" numberStoredAsText="1"/>
    <ignoredError sqref="D23:E23" evalError="1"/>
    <ignoredError sqref="D10:E10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4"/>
  <sheetViews>
    <sheetView view="pageBreakPreview" zoomScale="75" zoomScaleNormal="96" zoomScaleSheetLayoutView="75" workbookViewId="0">
      <selection activeCell="H63" sqref="H63"/>
    </sheetView>
  </sheetViews>
  <sheetFormatPr baseColWidth="10" defaultRowHeight="14.25" x14ac:dyDescent="0.2"/>
  <cols>
    <col min="1" max="1" width="8.7109375" style="47" customWidth="1"/>
    <col min="2" max="2" width="41.140625" style="47" customWidth="1"/>
    <col min="3" max="3" width="4.28515625" style="55" customWidth="1"/>
    <col min="4" max="4" width="15.7109375" style="30" customWidth="1"/>
    <col min="5" max="6" width="15.7109375" style="47" customWidth="1"/>
    <col min="7" max="7" width="11.140625" style="47" customWidth="1"/>
    <col min="8" max="8" width="10.42578125" style="47" bestFit="1" customWidth="1"/>
    <col min="9" max="9" width="14.5703125" style="47" customWidth="1"/>
    <col min="10" max="10" width="12.42578125" style="47" bestFit="1" customWidth="1"/>
    <col min="11" max="16384" width="11.42578125" style="47"/>
  </cols>
  <sheetData>
    <row r="1" spans="1:10" ht="15" x14ac:dyDescent="0.2">
      <c r="A1" s="232" t="str">
        <f>+'EST SITUAC FRA DETALLADA'!A1</f>
        <v>INSTITUCION EDUCATIVA ANTONIA SANTOS</v>
      </c>
      <c r="B1" s="232"/>
      <c r="C1" s="232"/>
      <c r="D1" s="232"/>
      <c r="E1" s="232"/>
      <c r="F1" s="232"/>
      <c r="G1" s="232"/>
      <c r="H1" s="26"/>
    </row>
    <row r="2" spans="1:10" ht="15" x14ac:dyDescent="0.2">
      <c r="A2" s="232" t="str">
        <f>+'EST SITUAC FRA DETALLADA'!A2</f>
        <v>NIT 805009886-1</v>
      </c>
      <c r="B2" s="232"/>
      <c r="C2" s="232"/>
      <c r="D2" s="232"/>
      <c r="E2" s="232"/>
      <c r="F2" s="232"/>
      <c r="G2" s="232"/>
      <c r="H2" s="26"/>
    </row>
    <row r="3" spans="1:10" ht="15" x14ac:dyDescent="0.2">
      <c r="A3" s="230" t="s">
        <v>764</v>
      </c>
      <c r="B3" s="230"/>
      <c r="C3" s="230"/>
      <c r="D3" s="230"/>
      <c r="E3" s="230"/>
      <c r="F3" s="230"/>
      <c r="G3" s="230"/>
      <c r="H3" s="56"/>
    </row>
    <row r="4" spans="1:10" ht="15" x14ac:dyDescent="0.2">
      <c r="A4" s="230" t="str">
        <f>'EST SITUAC FRA DETALLADA'!A4</f>
        <v>COMPARATIVO AGOSTO 2022 Y AGOSTO 2023</v>
      </c>
      <c r="B4" s="230"/>
      <c r="C4" s="230"/>
      <c r="D4" s="230"/>
      <c r="E4" s="230"/>
      <c r="F4" s="230"/>
      <c r="G4" s="230"/>
      <c r="H4" s="56"/>
    </row>
    <row r="5" spans="1:10" ht="15" x14ac:dyDescent="0.2">
      <c r="A5" s="230" t="s">
        <v>697</v>
      </c>
      <c r="B5" s="230"/>
      <c r="C5" s="230"/>
      <c r="D5" s="230"/>
      <c r="E5" s="230"/>
      <c r="F5" s="230"/>
      <c r="G5" s="230"/>
      <c r="H5" s="56"/>
    </row>
    <row r="6" spans="1:10" ht="9" customHeight="1" x14ac:dyDescent="0.2">
      <c r="A6" s="27"/>
      <c r="B6" s="28"/>
      <c r="C6" s="26"/>
      <c r="D6" s="29"/>
      <c r="E6" s="30"/>
      <c r="F6" s="30"/>
      <c r="G6" s="30"/>
      <c r="H6" s="30"/>
    </row>
    <row r="7" spans="1:10" ht="15" x14ac:dyDescent="0.2">
      <c r="A7" s="27"/>
      <c r="C7" s="72"/>
      <c r="D7" s="25" t="s">
        <v>168</v>
      </c>
      <c r="E7" s="25" t="s">
        <v>167</v>
      </c>
      <c r="F7" s="60" t="s">
        <v>737</v>
      </c>
      <c r="G7" s="60" t="s">
        <v>739</v>
      </c>
      <c r="H7" s="60"/>
    </row>
    <row r="8" spans="1:10" ht="15" x14ac:dyDescent="0.2">
      <c r="A8" s="27"/>
      <c r="B8" s="31"/>
      <c r="C8" s="72"/>
      <c r="D8" s="25" t="s">
        <v>169</v>
      </c>
      <c r="E8" s="25" t="s">
        <v>170</v>
      </c>
      <c r="F8" s="25" t="s">
        <v>738</v>
      </c>
      <c r="G8" s="25"/>
      <c r="H8" s="25"/>
    </row>
    <row r="9" spans="1:10" ht="15" x14ac:dyDescent="0.2">
      <c r="A9" s="27" t="s">
        <v>727</v>
      </c>
      <c r="B9" s="31" t="s">
        <v>179</v>
      </c>
      <c r="C9" s="72"/>
      <c r="D9" s="25" t="str">
        <f>'EST SITUAC FRA DETALLADA'!D9</f>
        <v>AGT-31-23</v>
      </c>
      <c r="E9" s="25" t="str">
        <f>'EST SITUAC FRA DETALLADA'!E9</f>
        <v>AGT-31-22</v>
      </c>
      <c r="F9" s="25"/>
      <c r="G9" s="25"/>
      <c r="H9" s="25"/>
      <c r="I9" s="151" t="e">
        <f>(F9-G9)/F9</f>
        <v>#DIV/0!</v>
      </c>
      <c r="J9" s="47" t="s">
        <v>753</v>
      </c>
    </row>
    <row r="10" spans="1:10" ht="6" customHeight="1" x14ac:dyDescent="0.2">
      <c r="A10" s="27"/>
      <c r="B10" s="31"/>
      <c r="C10" s="72"/>
      <c r="D10" s="25"/>
      <c r="E10" s="25"/>
      <c r="F10" s="25"/>
      <c r="G10" s="25"/>
      <c r="H10" s="25"/>
      <c r="I10" s="151" t="e">
        <f>(G10-F10)/G10</f>
        <v>#DIV/0!</v>
      </c>
      <c r="J10" s="47" t="s">
        <v>752</v>
      </c>
    </row>
    <row r="11" spans="1:10" ht="15" x14ac:dyDescent="0.2">
      <c r="A11" s="27">
        <v>4</v>
      </c>
      <c r="B11" s="32" t="s">
        <v>155</v>
      </c>
      <c r="C11" s="72"/>
      <c r="D11" s="29">
        <f>SUM(D13+D20+D43)</f>
        <v>134454453</v>
      </c>
      <c r="E11" s="29">
        <f>SUM(E13+E20+E43)</f>
        <v>174430146</v>
      </c>
      <c r="F11" s="29">
        <f>+D11-E11</f>
        <v>-39975693</v>
      </c>
      <c r="G11" s="151">
        <f>IF(D11&gt;E11,(D11-E11)/D11,(E11-D11)/E11)</f>
        <v>0.22917880834658019</v>
      </c>
      <c r="H11" s="151"/>
      <c r="I11" s="151"/>
    </row>
    <row r="12" spans="1:10" ht="15.75" thickBot="1" x14ac:dyDescent="0.25">
      <c r="A12" s="27"/>
      <c r="B12" s="31"/>
      <c r="C12" s="72"/>
      <c r="D12" s="90"/>
      <c r="E12" s="90"/>
    </row>
    <row r="13" spans="1:10" ht="15.75" thickBot="1" x14ac:dyDescent="0.25">
      <c r="A13" s="27"/>
      <c r="B13" s="32" t="s">
        <v>702</v>
      </c>
      <c r="C13" s="58"/>
      <c r="D13" s="33">
        <f>+D15</f>
        <v>17500</v>
      </c>
      <c r="E13" s="33">
        <f>+E15</f>
        <v>7000</v>
      </c>
      <c r="F13" s="29">
        <f>+D13-E13</f>
        <v>10500</v>
      </c>
      <c r="G13" s="151">
        <f>IF(D13&gt;E13,(D13-E13)/D13,(E13-D13)/E13)</f>
        <v>0.6</v>
      </c>
      <c r="H13" s="151"/>
    </row>
    <row r="14" spans="1:10" ht="15" x14ac:dyDescent="0.2">
      <c r="A14" s="27"/>
      <c r="B14" s="32"/>
      <c r="C14" s="72"/>
      <c r="D14" s="34"/>
      <c r="E14" s="34"/>
      <c r="F14" s="30"/>
      <c r="G14" s="30"/>
      <c r="H14" s="30"/>
    </row>
    <row r="15" spans="1:10" ht="15" x14ac:dyDescent="0.2">
      <c r="A15" s="27" t="s">
        <v>29</v>
      </c>
      <c r="B15" s="91" t="s">
        <v>156</v>
      </c>
      <c r="C15" s="92"/>
      <c r="D15" s="35">
        <f>SUM(D16:D17)</f>
        <v>17500</v>
      </c>
      <c r="E15" s="35">
        <f>SUM(E16:E17)</f>
        <v>7000</v>
      </c>
      <c r="F15" s="29">
        <f>+D15-E15</f>
        <v>10500</v>
      </c>
      <c r="G15" s="151">
        <f>IF(D15&gt;E15,(D15-E15)/D15,(E15-D15)/E15)</f>
        <v>0.6</v>
      </c>
      <c r="H15" s="151"/>
      <c r="I15" s="30"/>
    </row>
    <row r="16" spans="1:10" ht="15" x14ac:dyDescent="0.2">
      <c r="A16" s="36" t="s">
        <v>30</v>
      </c>
      <c r="B16" s="93" t="s">
        <v>157</v>
      </c>
      <c r="C16" s="92"/>
      <c r="D16" s="37">
        <f>'CGN2005.001 2023'!F257+'CGN2005.001 2023'!F254</f>
        <v>17500</v>
      </c>
      <c r="E16" s="37">
        <f>'CGN2005.001 2022'!F255+'CGN2005.001 2022'!F252</f>
        <v>7000</v>
      </c>
      <c r="F16" s="37">
        <f>+D16-E16</f>
        <v>10500</v>
      </c>
      <c r="G16" s="150">
        <f>IF(D16&gt;E16,(D16-E16)/D16,(E16-D16)/E16)</f>
        <v>0.6</v>
      </c>
      <c r="H16" s="150"/>
      <c r="I16" s="94"/>
    </row>
    <row r="17" spans="1:12" ht="15" x14ac:dyDescent="0.2">
      <c r="A17" s="36" t="s">
        <v>38</v>
      </c>
      <c r="B17" s="93" t="s">
        <v>39</v>
      </c>
      <c r="C17" s="92"/>
      <c r="D17" s="37">
        <f>'CGN2005.001 2023'!F270</f>
        <v>0</v>
      </c>
      <c r="E17" s="37">
        <f>'CGN2005.001 2022'!F268</f>
        <v>0</v>
      </c>
      <c r="F17" s="37">
        <f>+D17-E17</f>
        <v>0</v>
      </c>
      <c r="G17" s="150">
        <v>0</v>
      </c>
      <c r="H17" s="150"/>
      <c r="I17" s="30"/>
    </row>
    <row r="18" spans="1:12" ht="15" hidden="1" x14ac:dyDescent="0.2">
      <c r="A18" s="36">
        <v>4114</v>
      </c>
      <c r="B18" s="95" t="s">
        <v>180</v>
      </c>
      <c r="C18" s="73"/>
      <c r="D18" s="30">
        <v>0</v>
      </c>
      <c r="E18" s="30">
        <v>0</v>
      </c>
      <c r="F18" s="30"/>
      <c r="G18" s="30"/>
      <c r="H18" s="30"/>
      <c r="I18" s="30"/>
    </row>
    <row r="19" spans="1:12" ht="5.25" customHeight="1" x14ac:dyDescent="0.2">
      <c r="A19" s="36"/>
      <c r="B19" s="95"/>
      <c r="C19" s="73"/>
      <c r="E19" s="30"/>
      <c r="F19" s="30"/>
      <c r="G19" s="30"/>
      <c r="H19" s="30"/>
      <c r="I19" s="30"/>
    </row>
    <row r="20" spans="1:12" ht="15" x14ac:dyDescent="0.2">
      <c r="A20" s="36"/>
      <c r="B20" s="32" t="s">
        <v>703</v>
      </c>
      <c r="C20" s="73"/>
      <c r="D20" s="30">
        <f>D22</f>
        <v>133474498</v>
      </c>
      <c r="E20" s="30">
        <f>E22</f>
        <v>173515565</v>
      </c>
      <c r="F20" s="37">
        <f>+D20-E20</f>
        <v>-40041067</v>
      </c>
      <c r="G20" s="150">
        <f>IF(D20&gt;E20,(D20-E20)/D20,(E20-D20)/E20)</f>
        <v>0.23076354562197346</v>
      </c>
      <c r="H20" s="150"/>
      <c r="I20" s="30"/>
    </row>
    <row r="21" spans="1:12" ht="15" x14ac:dyDescent="0.2">
      <c r="A21" s="36"/>
      <c r="B21" s="95"/>
      <c r="C21" s="73"/>
      <c r="D21" s="38"/>
      <c r="E21" s="38"/>
      <c r="F21" s="38"/>
      <c r="G21" s="38"/>
      <c r="H21" s="38"/>
    </row>
    <row r="22" spans="1:12" ht="15" x14ac:dyDescent="0.2">
      <c r="A22" s="27">
        <v>44</v>
      </c>
      <c r="B22" s="1" t="s">
        <v>146</v>
      </c>
      <c r="C22" s="73"/>
      <c r="D22" s="39">
        <f>+D23+D24</f>
        <v>133474498</v>
      </c>
      <c r="E22" s="39">
        <f>+E23+E24</f>
        <v>173515565</v>
      </c>
      <c r="F22" s="29">
        <f>+D22-E22</f>
        <v>-40041067</v>
      </c>
      <c r="G22" s="151">
        <f>IF(D22&gt;E22,(D22-E22)/D22,(E22-D22)/E22)</f>
        <v>0.23076354562197346</v>
      </c>
      <c r="H22" s="151"/>
    </row>
    <row r="23" spans="1:12" ht="28.5" x14ac:dyDescent="0.2">
      <c r="A23" s="36" t="s">
        <v>539</v>
      </c>
      <c r="B23" s="95" t="s">
        <v>540</v>
      </c>
      <c r="C23" s="73"/>
      <c r="D23" s="76">
        <f>+'CGN2005.001 2023'!F275</f>
        <v>99274498</v>
      </c>
      <c r="E23" s="76">
        <f>+'CGN2005.001 2022'!F273</f>
        <v>102404997</v>
      </c>
      <c r="F23" s="37">
        <f>+D23-E23</f>
        <v>-3130499</v>
      </c>
      <c r="G23" s="150">
        <f>IF(D23&gt;E23,(D23-E23)/D23,(E23-D23)/E23)</f>
        <v>3.0569787527067648E-2</v>
      </c>
      <c r="H23" s="150"/>
      <c r="I23" s="151"/>
    </row>
    <row r="24" spans="1:12" ht="15" x14ac:dyDescent="0.2">
      <c r="A24" s="36" t="s">
        <v>42</v>
      </c>
      <c r="B24" s="95" t="s">
        <v>43</v>
      </c>
      <c r="C24" s="92"/>
      <c r="D24" s="37">
        <f>'CGN2005.001 2023'!F283</f>
        <v>34200000</v>
      </c>
      <c r="E24" s="37">
        <f>'CGN2005.001 2022'!F281</f>
        <v>71110568</v>
      </c>
      <c r="F24" s="37">
        <f>+D24-E24</f>
        <v>-36910568</v>
      </c>
      <c r="G24" s="150">
        <f>IF(D24&gt;E24,(D24-E24)/D24,(E24-D24)/E24)</f>
        <v>0.51905882681178972</v>
      </c>
      <c r="H24" s="150"/>
      <c r="I24" s="151"/>
    </row>
    <row r="25" spans="1:12" ht="28.5" hidden="1" x14ac:dyDescent="0.2">
      <c r="A25" s="36">
        <v>4420</v>
      </c>
      <c r="B25" s="95" t="s">
        <v>181</v>
      </c>
      <c r="C25" s="73"/>
      <c r="D25" s="30">
        <f>SUM(0)</f>
        <v>0</v>
      </c>
      <c r="E25" s="30">
        <f>SUM(0)</f>
        <v>0</v>
      </c>
      <c r="F25" s="30"/>
      <c r="G25" s="30"/>
      <c r="H25" s="30"/>
    </row>
    <row r="26" spans="1:12" ht="9" customHeight="1" thickBot="1" x14ac:dyDescent="0.25">
      <c r="A26" s="36"/>
      <c r="B26" s="95"/>
      <c r="C26" s="73"/>
      <c r="D26" s="40"/>
      <c r="E26" s="40"/>
      <c r="F26" s="30"/>
      <c r="G26" s="30"/>
      <c r="H26" s="30"/>
    </row>
    <row r="27" spans="1:12" ht="30" hidden="1" x14ac:dyDescent="0.2">
      <c r="A27" s="27">
        <v>57</v>
      </c>
      <c r="B27" s="1" t="s">
        <v>182</v>
      </c>
      <c r="C27" s="73"/>
      <c r="D27" s="41">
        <f>D28</f>
        <v>0</v>
      </c>
      <c r="E27" s="41">
        <f>E28</f>
        <v>0</v>
      </c>
      <c r="F27" s="37"/>
      <c r="G27" s="37"/>
      <c r="H27" s="37"/>
    </row>
    <row r="28" spans="1:12" ht="28.5" hidden="1" x14ac:dyDescent="0.2">
      <c r="A28" s="36">
        <v>5705</v>
      </c>
      <c r="B28" s="95" t="s">
        <v>183</v>
      </c>
      <c r="C28" s="73"/>
      <c r="D28" s="30">
        <v>0</v>
      </c>
      <c r="E28" s="30">
        <v>0</v>
      </c>
      <c r="F28" s="30"/>
      <c r="G28" s="30"/>
      <c r="H28" s="30"/>
    </row>
    <row r="29" spans="1:12" ht="15" hidden="1" x14ac:dyDescent="0.2">
      <c r="A29" s="36"/>
      <c r="B29" s="95"/>
      <c r="C29" s="73"/>
      <c r="D29" s="42"/>
      <c r="E29" s="42"/>
      <c r="F29" s="30"/>
      <c r="G29" s="30"/>
      <c r="H29" s="30"/>
    </row>
    <row r="30" spans="1:12" ht="15.75" thickBot="1" x14ac:dyDescent="0.25">
      <c r="A30" s="27">
        <v>5</v>
      </c>
      <c r="B30" s="1" t="s">
        <v>699</v>
      </c>
      <c r="C30" s="73"/>
      <c r="D30" s="33">
        <f>SUM(D32+D36+D48)</f>
        <v>80246365</v>
      </c>
      <c r="E30" s="33">
        <f>SUM(E32+E36+E48)</f>
        <v>77214685</v>
      </c>
      <c r="F30" s="29">
        <f>+D30-E30</f>
        <v>3031680</v>
      </c>
      <c r="G30" s="151">
        <f>IF(D30&gt;E30,(D30-E30)/D30,(E30-D30)/E30)</f>
        <v>3.7779655190612063E-2</v>
      </c>
      <c r="H30" s="151"/>
      <c r="I30" s="30"/>
      <c r="J30" s="30"/>
      <c r="K30" s="30"/>
      <c r="L30" s="145"/>
    </row>
    <row r="31" spans="1:12" ht="15" x14ac:dyDescent="0.2">
      <c r="A31" s="27"/>
      <c r="B31" s="1"/>
      <c r="C31" s="73"/>
      <c r="D31" s="43"/>
      <c r="E31" s="43"/>
      <c r="F31" s="43"/>
      <c r="G31" s="43"/>
      <c r="H31" s="43"/>
    </row>
    <row r="32" spans="1:12" ht="15" x14ac:dyDescent="0.2">
      <c r="A32" s="27">
        <v>51</v>
      </c>
      <c r="B32" s="1" t="s">
        <v>698</v>
      </c>
      <c r="C32" s="73"/>
      <c r="D32" s="44">
        <f>SUM(D33:D34)</f>
        <v>49037471</v>
      </c>
      <c r="E32" s="44">
        <f>SUM(E33:E34)</f>
        <v>51767515</v>
      </c>
      <c r="F32" s="29">
        <f>+D32-E32</f>
        <v>-2730044</v>
      </c>
      <c r="G32" s="151">
        <f>IF(D32&gt;E32,(D32-E32)/D32,(E32-D32)/E32)</f>
        <v>5.2736624502837351E-2</v>
      </c>
      <c r="H32" s="151"/>
      <c r="I32" s="30"/>
      <c r="J32" s="145"/>
    </row>
    <row r="33" spans="1:10" ht="15" x14ac:dyDescent="0.2">
      <c r="A33" s="36" t="s">
        <v>61</v>
      </c>
      <c r="B33" s="95" t="s">
        <v>162</v>
      </c>
      <c r="C33" s="73"/>
      <c r="D33" s="30">
        <f>'CGN2005.001 2023'!F307</f>
        <v>49034216</v>
      </c>
      <c r="E33" s="30">
        <f>'CGN2005.001 2022'!F305</f>
        <v>51758158</v>
      </c>
      <c r="F33" s="37">
        <f>+D33-E33</f>
        <v>-2723942</v>
      </c>
      <c r="G33" s="150">
        <f>IF(D33&gt;E33,(D33-E33)/D33,(E33-D33)/E33)</f>
        <v>5.2628263934740488E-2</v>
      </c>
      <c r="H33" s="150"/>
    </row>
    <row r="34" spans="1:10" ht="28.5" x14ac:dyDescent="0.2">
      <c r="A34" s="36" t="s">
        <v>94</v>
      </c>
      <c r="B34" s="95" t="s">
        <v>184</v>
      </c>
      <c r="C34" s="73"/>
      <c r="D34" s="30">
        <f>'CGN2005.001 2023'!F337</f>
        <v>3255</v>
      </c>
      <c r="E34" s="30">
        <f>'CGN2005.001 2022'!F335</f>
        <v>9357</v>
      </c>
      <c r="F34" s="37">
        <f>+D34-E34</f>
        <v>-6102</v>
      </c>
      <c r="G34" s="150">
        <f>IF(D34&gt;E34,(D34-E34)/D34,(E34-D34)/E34)</f>
        <v>0.65213209361974989</v>
      </c>
      <c r="H34" s="150"/>
    </row>
    <row r="35" spans="1:10" ht="6" customHeight="1" x14ac:dyDescent="0.2">
      <c r="A35" s="36"/>
      <c r="B35" s="95"/>
      <c r="C35" s="73"/>
      <c r="E35" s="30"/>
      <c r="F35" s="30"/>
      <c r="G35" s="30"/>
      <c r="H35" s="30"/>
    </row>
    <row r="36" spans="1:10" ht="45" x14ac:dyDescent="0.2">
      <c r="A36" s="27">
        <v>53</v>
      </c>
      <c r="B36" s="1" t="s">
        <v>185</v>
      </c>
      <c r="C36" s="73"/>
      <c r="D36" s="45">
        <f>SUM(D38:D39)</f>
        <v>31208894</v>
      </c>
      <c r="E36" s="45">
        <f>SUM(E38:E39)</f>
        <v>25447170</v>
      </c>
      <c r="F36" s="29">
        <f>+D36-E36</f>
        <v>5761724</v>
      </c>
      <c r="G36" s="151">
        <f>IF(D36&gt;E36,(D36-E36)/D36,(E36-D36)/E36)</f>
        <v>0.18461801305743164</v>
      </c>
      <c r="H36" s="151"/>
      <c r="I36" s="30"/>
      <c r="J36" s="145"/>
    </row>
    <row r="37" spans="1:10" ht="9" customHeight="1" x14ac:dyDescent="0.2">
      <c r="A37" s="36"/>
      <c r="B37" s="95"/>
      <c r="C37" s="73"/>
      <c r="D37" s="37"/>
      <c r="E37" s="37"/>
      <c r="F37" s="37"/>
      <c r="G37" s="37"/>
      <c r="H37" s="37"/>
    </row>
    <row r="38" spans="1:10" ht="28.5" x14ac:dyDescent="0.2">
      <c r="A38" s="36" t="s">
        <v>652</v>
      </c>
      <c r="B38" s="95" t="s">
        <v>653</v>
      </c>
      <c r="C38" s="73"/>
      <c r="D38" s="37">
        <v>0</v>
      </c>
      <c r="E38" s="37">
        <v>0</v>
      </c>
      <c r="F38" s="37">
        <f>+D38-E38</f>
        <v>0</v>
      </c>
      <c r="G38" s="150">
        <v>0</v>
      </c>
      <c r="H38" s="150"/>
    </row>
    <row r="39" spans="1:10" ht="28.5" x14ac:dyDescent="0.2">
      <c r="A39" s="36" t="s">
        <v>665</v>
      </c>
      <c r="B39" s="95" t="s">
        <v>186</v>
      </c>
      <c r="C39" s="73"/>
      <c r="D39" s="37">
        <f>'CGN2005.001 2023'!F350</f>
        <v>31208894</v>
      </c>
      <c r="E39" s="37">
        <f>'CGN2005.001 2022'!F348</f>
        <v>25447170</v>
      </c>
      <c r="F39" s="37">
        <f>+D39-E39</f>
        <v>5761724</v>
      </c>
      <c r="G39" s="150">
        <f>IF(D39&gt;E39,(D39-E39)/D39,(E39-D39)/E39)</f>
        <v>0.18461801305743164</v>
      </c>
      <c r="H39" s="150"/>
    </row>
    <row r="40" spans="1:10" ht="15" x14ac:dyDescent="0.2">
      <c r="A40" s="36"/>
      <c r="B40" s="95"/>
      <c r="C40" s="73"/>
      <c r="D40" s="37"/>
      <c r="E40" s="37"/>
      <c r="F40" s="37"/>
      <c r="G40" s="37"/>
      <c r="H40" s="37"/>
    </row>
    <row r="41" spans="1:10" ht="15.75" thickBot="1" x14ac:dyDescent="0.25">
      <c r="A41" s="46"/>
      <c r="B41" s="1" t="s">
        <v>704</v>
      </c>
      <c r="C41" s="73"/>
      <c r="D41" s="33">
        <f>SUM(D15+D22)-SUM(D32+D36)</f>
        <v>53245633</v>
      </c>
      <c r="E41" s="33">
        <f>SUM(E15+E22)-SUM(E32+E36)</f>
        <v>96307880</v>
      </c>
      <c r="F41" s="29">
        <f>+D41-E41</f>
        <v>-43062247</v>
      </c>
      <c r="G41" s="151">
        <f>(D41-E41)/D41</f>
        <v>-0.80874701968516371</v>
      </c>
      <c r="H41" s="151"/>
    </row>
    <row r="42" spans="1:10" ht="15" x14ac:dyDescent="0.2">
      <c r="B42" s="95"/>
      <c r="C42" s="73"/>
      <c r="E42" s="30"/>
      <c r="F42" s="30"/>
      <c r="G42" s="30"/>
      <c r="H42" s="30"/>
    </row>
    <row r="43" spans="1:10" ht="15" x14ac:dyDescent="0.2">
      <c r="A43" s="48">
        <v>48</v>
      </c>
      <c r="B43" s="1" t="s">
        <v>158</v>
      </c>
      <c r="C43" s="73"/>
      <c r="D43" s="45">
        <f>SUM(D44:D47)</f>
        <v>962455</v>
      </c>
      <c r="E43" s="45">
        <f>SUM(E44:E47)</f>
        <v>907581</v>
      </c>
      <c r="F43" s="29">
        <f>+D43-E43</f>
        <v>54874</v>
      </c>
      <c r="G43" s="151">
        <f>IF(D43&gt;E43,(D43-E43)/D43,(E43-D43)/E43)</f>
        <v>5.7014613670249521E-2</v>
      </c>
      <c r="H43" s="151"/>
    </row>
    <row r="44" spans="1:10" ht="15" x14ac:dyDescent="0.2">
      <c r="A44" s="49" t="s">
        <v>644</v>
      </c>
      <c r="B44" s="95" t="s">
        <v>159</v>
      </c>
      <c r="C44" s="73"/>
      <c r="D44" s="30">
        <f>'CGN2005.001 2023'!F295</f>
        <v>962455</v>
      </c>
      <c r="E44" s="30">
        <f>'CGN2005.001 2022'!F293</f>
        <v>907498</v>
      </c>
      <c r="F44" s="37">
        <f>+D44-E44</f>
        <v>54957</v>
      </c>
      <c r="G44" s="150">
        <f>IF(D44&gt;E44,(D44-E44)/D44,(E44-D44)/E44)</f>
        <v>5.7100851468380343E-2</v>
      </c>
      <c r="H44" s="150"/>
    </row>
    <row r="45" spans="1:10" ht="15" x14ac:dyDescent="0.2">
      <c r="A45" s="49" t="s">
        <v>53</v>
      </c>
      <c r="B45" s="95" t="s">
        <v>54</v>
      </c>
      <c r="C45" s="73"/>
      <c r="D45" s="30">
        <f>+'CGN2005.001 2023'!F298</f>
        <v>0</v>
      </c>
      <c r="E45" s="30">
        <f>+'CGN2005.001 2022'!F296</f>
        <v>83</v>
      </c>
      <c r="F45" s="37">
        <f>+D45-E45</f>
        <v>-83</v>
      </c>
      <c r="G45" s="150">
        <f>IF(D45&gt;E45,(D45-E45)/D45,(E45-D45)/E45)</f>
        <v>1</v>
      </c>
      <c r="H45" s="150"/>
    </row>
    <row r="46" spans="1:10" ht="15" x14ac:dyDescent="0.2">
      <c r="A46" s="49"/>
      <c r="B46" s="95"/>
      <c r="C46" s="73"/>
      <c r="E46" s="30"/>
      <c r="F46" s="30"/>
      <c r="G46" s="30"/>
      <c r="H46" s="30"/>
    </row>
    <row r="47" spans="1:10" ht="15" x14ac:dyDescent="0.2">
      <c r="A47" s="49"/>
      <c r="B47" s="95"/>
      <c r="C47" s="73"/>
      <c r="D47" s="42"/>
      <c r="E47" s="42"/>
      <c r="F47" s="30"/>
      <c r="G47" s="30"/>
      <c r="H47" s="30"/>
    </row>
    <row r="48" spans="1:10" ht="15" x14ac:dyDescent="0.2">
      <c r="A48" s="48">
        <v>58</v>
      </c>
      <c r="B48" s="1" t="s">
        <v>166</v>
      </c>
      <c r="C48" s="73"/>
      <c r="D48" s="35">
        <f>SUM(D49:D49)</f>
        <v>0</v>
      </c>
      <c r="E48" s="35">
        <f>SUM(E49:E49)</f>
        <v>0</v>
      </c>
      <c r="F48" s="29">
        <f>+D48-E48</f>
        <v>0</v>
      </c>
      <c r="G48" s="151">
        <v>0</v>
      </c>
      <c r="H48" s="151"/>
    </row>
    <row r="49" spans="1:9" ht="15" x14ac:dyDescent="0.2">
      <c r="A49" s="49" t="s">
        <v>98</v>
      </c>
      <c r="B49" s="95" t="s">
        <v>99</v>
      </c>
      <c r="C49" s="73"/>
      <c r="D49" s="30">
        <f>+'CGN2005.001 2023'!F360</f>
        <v>0</v>
      </c>
      <c r="E49" s="30">
        <f>+'CGN2005.001 2022'!F358</f>
        <v>0</v>
      </c>
      <c r="F49" s="37">
        <f>+D49-E49</f>
        <v>0</v>
      </c>
      <c r="G49" s="150">
        <v>0</v>
      </c>
      <c r="H49" s="150"/>
      <c r="I49" s="96"/>
    </row>
    <row r="50" spans="1:9" ht="15.75" thickBot="1" x14ac:dyDescent="0.25">
      <c r="A50" s="27"/>
      <c r="B50" s="95"/>
      <c r="C50" s="97"/>
      <c r="E50" s="30"/>
      <c r="F50" s="30"/>
      <c r="G50" s="150"/>
      <c r="H50" s="150"/>
      <c r="I50" s="96"/>
    </row>
    <row r="51" spans="1:9" ht="31.5" thickTop="1" thickBot="1" x14ac:dyDescent="0.25">
      <c r="A51" s="27"/>
      <c r="B51" s="1" t="s">
        <v>718</v>
      </c>
      <c r="C51" s="73"/>
      <c r="D51" s="50">
        <f>SUM(D41+D43-D48)</f>
        <v>54208088</v>
      </c>
      <c r="E51" s="50">
        <f>SUM(E41+E43-E48)</f>
        <v>97215461</v>
      </c>
      <c r="F51" s="29">
        <f>+D51-E51</f>
        <v>-43007373</v>
      </c>
      <c r="G51" s="151">
        <f>(D51-E51)/D51</f>
        <v>-0.79337557524626212</v>
      </c>
      <c r="H51" s="151"/>
      <c r="I51" s="96"/>
    </row>
    <row r="52" spans="1:9" ht="15.75" thickTop="1" x14ac:dyDescent="0.2">
      <c r="A52" s="36"/>
      <c r="B52" s="51"/>
      <c r="C52" s="56"/>
      <c r="D52" s="43"/>
      <c r="E52" s="43"/>
      <c r="F52" s="43"/>
      <c r="G52" s="43"/>
      <c r="H52" s="43"/>
      <c r="I52" s="96"/>
    </row>
    <row r="53" spans="1:9" ht="40.5" customHeight="1" x14ac:dyDescent="0.2">
      <c r="A53" s="36"/>
      <c r="B53" s="51"/>
      <c r="C53" s="56"/>
      <c r="D53" s="43"/>
      <c r="E53" s="43"/>
      <c r="F53" s="43"/>
      <c r="G53" s="43"/>
      <c r="H53" s="43"/>
      <c r="I53" s="96"/>
    </row>
    <row r="54" spans="1:9" ht="15" x14ac:dyDescent="0.2">
      <c r="A54" s="48"/>
      <c r="B54" s="52"/>
      <c r="C54" s="74"/>
      <c r="D54" s="53"/>
      <c r="E54" s="30"/>
      <c r="F54" s="43"/>
      <c r="G54" s="43"/>
      <c r="H54" s="43"/>
      <c r="I54" s="96"/>
    </row>
    <row r="55" spans="1:9" ht="15" x14ac:dyDescent="0.2">
      <c r="A55" s="46"/>
      <c r="B55" s="54"/>
      <c r="C55" s="75"/>
      <c r="D55" s="53"/>
      <c r="E55" s="30"/>
      <c r="F55" s="43"/>
      <c r="G55" s="43"/>
      <c r="H55" s="43"/>
    </row>
    <row r="56" spans="1:9" ht="15" x14ac:dyDescent="0.2">
      <c r="A56" s="36"/>
      <c r="B56" s="71" t="str">
        <f>+'EST SITUAC FRA DETALLADA'!B43</f>
        <v>LEONTE SERNA PALACIOS</v>
      </c>
      <c r="C56" s="71"/>
      <c r="D56" s="47"/>
      <c r="E56" s="89" t="str">
        <f>'EST SITUAC FRA DETALLADA'!J43</f>
        <v>MILVIA LENY MORENO</v>
      </c>
      <c r="F56" s="43"/>
      <c r="G56" s="43"/>
      <c r="H56" s="43"/>
    </row>
    <row r="57" spans="1:9" s="46" customFormat="1" ht="15" x14ac:dyDescent="0.2">
      <c r="A57" s="47"/>
      <c r="B57" s="71" t="str">
        <f>+'EST SITUAC FRA DETALLADA'!B44</f>
        <v>RECTOR</v>
      </c>
      <c r="C57" s="71"/>
      <c r="E57" s="89" t="str">
        <f>'EST SITUAC FRA DETALLADA'!J44</f>
        <v>Contador Publico, TP 138946-T</v>
      </c>
      <c r="F57" s="43"/>
      <c r="G57" s="43"/>
      <c r="H57" s="43"/>
    </row>
    <row r="58" spans="1:9" s="46" customFormat="1" ht="15" x14ac:dyDescent="0.2">
      <c r="A58" s="47"/>
      <c r="B58" s="98"/>
      <c r="C58" s="71"/>
      <c r="D58" s="231"/>
      <c r="E58" s="231"/>
      <c r="F58" s="43"/>
      <c r="G58" s="43"/>
      <c r="H58" s="43"/>
    </row>
    <row r="59" spans="1:9" ht="15" x14ac:dyDescent="0.2">
      <c r="F59" s="43"/>
      <c r="G59" s="43"/>
      <c r="H59" s="43"/>
    </row>
    <row r="60" spans="1:9" ht="15" x14ac:dyDescent="0.2">
      <c r="F60" s="43"/>
      <c r="G60" s="43"/>
      <c r="H60" s="43"/>
    </row>
    <row r="61" spans="1:9" ht="15" x14ac:dyDescent="0.2">
      <c r="F61" s="43"/>
      <c r="G61" s="43"/>
      <c r="H61" s="43"/>
    </row>
    <row r="62" spans="1:9" ht="15" x14ac:dyDescent="0.2">
      <c r="F62" s="43"/>
      <c r="G62" s="43"/>
      <c r="H62" s="43"/>
    </row>
    <row r="63" spans="1:9" ht="15" x14ac:dyDescent="0.2">
      <c r="F63" s="43"/>
      <c r="G63" s="43"/>
      <c r="H63" s="43"/>
    </row>
    <row r="64" spans="1:9" ht="15" x14ac:dyDescent="0.2">
      <c r="F64" s="43"/>
      <c r="G64" s="43"/>
      <c r="H64" s="43"/>
    </row>
  </sheetData>
  <mergeCells count="6">
    <mergeCell ref="D58:E58"/>
    <mergeCell ref="A1:G1"/>
    <mergeCell ref="A2:G2"/>
    <mergeCell ref="A3:G3"/>
    <mergeCell ref="A4:G4"/>
    <mergeCell ref="A5:G5"/>
  </mergeCells>
  <phoneticPr fontId="0" type="noConversion"/>
  <printOptions horizontalCentered="1" verticalCentered="1"/>
  <pageMargins left="0.98425196850393704" right="0.74803149606299213" top="0.82677165354330717" bottom="0.86614173228346458" header="0" footer="0"/>
  <pageSetup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6"/>
  <sheetViews>
    <sheetView view="pageBreakPreview" topLeftCell="A4" zoomScale="70" zoomScaleNormal="75" zoomScaleSheetLayoutView="70" workbookViewId="0">
      <selection activeCell="A4" sqref="A4:O4"/>
    </sheetView>
  </sheetViews>
  <sheetFormatPr baseColWidth="10" defaultRowHeight="15" x14ac:dyDescent="0.2"/>
  <cols>
    <col min="1" max="1" width="7" style="49" bestFit="1" customWidth="1"/>
    <col min="2" max="2" width="32" style="120" customWidth="1"/>
    <col min="3" max="3" width="6.5703125" style="58" customWidth="1"/>
    <col min="4" max="4" width="15.85546875" style="30" bestFit="1" customWidth="1"/>
    <col min="5" max="5" width="16.28515625" style="37" bestFit="1" customWidth="1"/>
    <col min="6" max="6" width="16" style="37" bestFit="1" customWidth="1"/>
    <col min="7" max="7" width="11.42578125" style="37" bestFit="1" customWidth="1"/>
    <col min="8" max="8" width="6.5703125" style="37" customWidth="1"/>
    <col min="9" max="9" width="8.42578125" style="59" customWidth="1"/>
    <col min="10" max="10" width="31.140625" style="120" customWidth="1"/>
    <col min="11" max="11" width="5.140625" style="55" customWidth="1"/>
    <col min="12" max="12" width="15.85546875" style="30" bestFit="1" customWidth="1"/>
    <col min="13" max="13" width="16.28515625" style="107" bestFit="1" customWidth="1"/>
    <col min="14" max="14" width="17.42578125" style="37" customWidth="1"/>
    <col min="15" max="15" width="15.140625" style="37" customWidth="1"/>
    <col min="16" max="16" width="13.5703125" style="37" customWidth="1"/>
    <col min="17" max="16384" width="11.42578125" style="47"/>
  </cols>
  <sheetData>
    <row r="1" spans="1:19" x14ac:dyDescent="0.2">
      <c r="A1" s="230" t="s">
        <v>685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47"/>
    </row>
    <row r="2" spans="1:19" x14ac:dyDescent="0.2">
      <c r="A2" s="229" t="s">
        <v>689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47"/>
    </row>
    <row r="3" spans="1:19" x14ac:dyDescent="0.2">
      <c r="A3" s="229" t="s">
        <v>695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47"/>
    </row>
    <row r="4" spans="1:19" x14ac:dyDescent="0.2">
      <c r="A4" s="229" t="s">
        <v>756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47"/>
    </row>
    <row r="5" spans="1:19" x14ac:dyDescent="0.2">
      <c r="A5" s="229" t="s">
        <v>696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47"/>
    </row>
    <row r="6" spans="1:19" ht="3.75" customHeight="1" x14ac:dyDescent="0.2">
      <c r="A6" s="57"/>
      <c r="B6" s="99"/>
      <c r="D6" s="58"/>
      <c r="E6" s="58"/>
      <c r="F6" s="58"/>
      <c r="G6" s="58"/>
      <c r="H6" s="58"/>
      <c r="I6" s="58"/>
      <c r="J6" s="99"/>
      <c r="K6" s="58"/>
      <c r="L6" s="58"/>
      <c r="M6" s="58"/>
      <c r="N6" s="58"/>
      <c r="O6" s="58"/>
      <c r="P6" s="58"/>
    </row>
    <row r="7" spans="1:19" x14ac:dyDescent="0.2">
      <c r="A7" s="48"/>
      <c r="B7" s="79"/>
      <c r="D7" s="60" t="s">
        <v>167</v>
      </c>
      <c r="E7" s="60" t="s">
        <v>168</v>
      </c>
      <c r="F7" s="60"/>
      <c r="G7" s="60"/>
      <c r="H7" s="60"/>
      <c r="I7" s="61"/>
      <c r="J7" s="100"/>
      <c r="K7" s="58"/>
      <c r="L7" s="25" t="s">
        <v>168</v>
      </c>
      <c r="M7" s="62" t="s">
        <v>168</v>
      </c>
      <c r="N7" s="60"/>
      <c r="O7" s="60"/>
      <c r="P7" s="60"/>
    </row>
    <row r="8" spans="1:19" x14ac:dyDescent="0.2">
      <c r="A8" s="48"/>
      <c r="B8" s="80"/>
      <c r="D8" s="60" t="s">
        <v>169</v>
      </c>
      <c r="E8" s="60" t="s">
        <v>170</v>
      </c>
      <c r="F8" s="60" t="s">
        <v>737</v>
      </c>
      <c r="G8" s="60" t="s">
        <v>739</v>
      </c>
      <c r="H8" s="60"/>
      <c r="I8" s="63"/>
      <c r="J8" s="101"/>
      <c r="K8" s="25"/>
      <c r="L8" s="25" t="s">
        <v>169</v>
      </c>
      <c r="M8" s="62" t="s">
        <v>170</v>
      </c>
      <c r="N8" s="60" t="s">
        <v>737</v>
      </c>
      <c r="O8" s="60" t="s">
        <v>739</v>
      </c>
      <c r="P8" s="60"/>
    </row>
    <row r="9" spans="1:19" x14ac:dyDescent="0.2">
      <c r="A9" s="48" t="s">
        <v>171</v>
      </c>
      <c r="B9" s="80"/>
      <c r="D9" s="25" t="s">
        <v>755</v>
      </c>
      <c r="E9" s="25" t="s">
        <v>754</v>
      </c>
      <c r="F9" s="25" t="s">
        <v>738</v>
      </c>
      <c r="G9" s="25"/>
      <c r="H9" s="25"/>
      <c r="I9" s="27" t="s">
        <v>171</v>
      </c>
      <c r="J9" s="101"/>
      <c r="K9" s="58"/>
      <c r="L9" s="25" t="str">
        <f>D9</f>
        <v>NOV-30-21</v>
      </c>
      <c r="M9" s="25" t="str">
        <f>E9</f>
        <v>OCT-31-21</v>
      </c>
      <c r="N9" s="25" t="s">
        <v>738</v>
      </c>
      <c r="O9" s="25"/>
      <c r="P9" s="25"/>
    </row>
    <row r="10" spans="1:19" ht="15.75" thickBot="1" x14ac:dyDescent="0.25">
      <c r="A10" s="48">
        <v>1</v>
      </c>
      <c r="B10" s="102" t="s">
        <v>112</v>
      </c>
      <c r="D10" s="64"/>
      <c r="E10" s="65"/>
      <c r="F10" s="142"/>
      <c r="G10" s="142"/>
      <c r="H10" s="142"/>
      <c r="I10" s="27">
        <v>2</v>
      </c>
      <c r="J10" s="101" t="s">
        <v>142</v>
      </c>
      <c r="K10" s="25"/>
      <c r="L10" s="66"/>
      <c r="M10" s="67"/>
      <c r="N10" s="142"/>
      <c r="O10" s="142"/>
      <c r="P10" s="142"/>
    </row>
    <row r="11" spans="1:19" s="143" customFormat="1" ht="15.75" thickBot="1" x14ac:dyDescent="0.25">
      <c r="A11" s="48"/>
      <c r="B11" s="103" t="s">
        <v>110</v>
      </c>
      <c r="C11" s="104"/>
      <c r="D11" s="33">
        <f>SUM(D13+D17+D21)</f>
        <v>68130316</v>
      </c>
      <c r="E11" s="33">
        <f>SUM(E13+E17+E21)</f>
        <v>79755951</v>
      </c>
      <c r="F11" s="43">
        <f>+D11-E11</f>
        <v>-11625635</v>
      </c>
      <c r="G11" s="151">
        <f>(E11-D11)/E11</f>
        <v>0.14576511036775175</v>
      </c>
      <c r="H11" s="43"/>
      <c r="I11" s="68"/>
      <c r="J11" s="101" t="s">
        <v>110</v>
      </c>
      <c r="K11" s="25"/>
      <c r="L11" s="33">
        <f>SUM(L13+L23)</f>
        <v>2185000</v>
      </c>
      <c r="M11" s="67">
        <f>SUM(M13)</f>
        <v>1709000</v>
      </c>
      <c r="N11" s="43">
        <f>+L11-M11</f>
        <v>476000</v>
      </c>
      <c r="O11" s="151">
        <f>(M11-L11)/M11</f>
        <v>-0.27852545348156815</v>
      </c>
      <c r="P11" s="43"/>
      <c r="Q11" s="146"/>
      <c r="R11" s="145">
        <f>+(M11-L11)/M11</f>
        <v>-0.27852545348156815</v>
      </c>
      <c r="S11" s="143" t="s">
        <v>734</v>
      </c>
    </row>
    <row r="12" spans="1:19" s="128" customFormat="1" ht="15.75" thickBot="1" x14ac:dyDescent="0.25">
      <c r="A12" s="47"/>
      <c r="B12" s="69"/>
      <c r="C12" s="58"/>
      <c r="D12" s="105"/>
      <c r="E12" s="105"/>
      <c r="F12" s="30"/>
      <c r="G12" s="30"/>
      <c r="H12" s="30"/>
      <c r="I12" s="59"/>
      <c r="J12" s="106"/>
      <c r="K12" s="55"/>
      <c r="L12" s="30"/>
      <c r="M12" s="107"/>
      <c r="N12" s="30"/>
      <c r="O12" s="30"/>
      <c r="P12" s="30"/>
      <c r="R12" s="145">
        <f>+(L11-M11)/L11</f>
        <v>0.21784897025171623</v>
      </c>
      <c r="S12" s="128" t="s">
        <v>735</v>
      </c>
    </row>
    <row r="13" spans="1:19" s="128" customFormat="1" ht="30.75" thickBot="1" x14ac:dyDescent="0.25">
      <c r="A13" s="48" t="s">
        <v>188</v>
      </c>
      <c r="B13" s="1" t="s">
        <v>715</v>
      </c>
      <c r="C13" s="58"/>
      <c r="D13" s="108">
        <f>SUM(D14:D15)</f>
        <v>68130316</v>
      </c>
      <c r="E13" s="108">
        <f>SUM(E14:E15)</f>
        <v>79755951</v>
      </c>
      <c r="F13" s="43">
        <f>+D13-E13</f>
        <v>-11625635</v>
      </c>
      <c r="G13" s="151">
        <f>(E13-D13)/E13</f>
        <v>0.14576511036775175</v>
      </c>
      <c r="H13" s="43"/>
      <c r="I13" s="48" t="s">
        <v>342</v>
      </c>
      <c r="J13" s="109" t="s">
        <v>143</v>
      </c>
      <c r="K13" s="72"/>
      <c r="L13" s="33">
        <f>SUM(L14:L20)</f>
        <v>2185000</v>
      </c>
      <c r="M13" s="33">
        <f>SUM(M14:M20)</f>
        <v>1709000</v>
      </c>
      <c r="N13" s="43">
        <f t="shared" ref="N13:N18" si="0">+L13-M13</f>
        <v>476000</v>
      </c>
      <c r="O13" s="151">
        <f>(L13-M13)/L13</f>
        <v>0.21784897025171623</v>
      </c>
      <c r="P13" s="43"/>
    </row>
    <row r="14" spans="1:19" s="128" customFormat="1" ht="28.5" x14ac:dyDescent="0.2">
      <c r="A14" s="49" t="s">
        <v>189</v>
      </c>
      <c r="B14" s="95" t="s">
        <v>114</v>
      </c>
      <c r="C14" s="58"/>
      <c r="D14" s="30">
        <f>'CGN2005.001 2023'!F20</f>
        <v>0</v>
      </c>
      <c r="E14" s="30">
        <f>'CGN2005.001 2023'!C20</f>
        <v>0</v>
      </c>
      <c r="F14" s="30">
        <f>+D14-E14</f>
        <v>0</v>
      </c>
      <c r="G14" s="150"/>
      <c r="H14" s="30"/>
      <c r="I14" s="69" t="s">
        <v>343</v>
      </c>
      <c r="J14" s="110" t="s">
        <v>144</v>
      </c>
      <c r="K14" s="111"/>
      <c r="L14" s="112">
        <f>'CGN2005.001 2023'!F171</f>
        <v>1143000</v>
      </c>
      <c r="M14" s="112">
        <f>'CGN2005.001 2023'!C171</f>
        <v>0</v>
      </c>
      <c r="N14" s="30">
        <f t="shared" si="0"/>
        <v>1143000</v>
      </c>
      <c r="O14" s="150">
        <v>0</v>
      </c>
      <c r="P14" s="30"/>
    </row>
    <row r="15" spans="1:19" ht="35.25" customHeight="1" x14ac:dyDescent="0.2">
      <c r="A15" s="49" t="s">
        <v>191</v>
      </c>
      <c r="B15" s="113" t="s">
        <v>192</v>
      </c>
      <c r="D15" s="30">
        <f>'CGN2005.001 2023'!F22</f>
        <v>68130316</v>
      </c>
      <c r="E15" s="30">
        <f>'CGN2005.001 2023'!C22</f>
        <v>79755951</v>
      </c>
      <c r="F15" s="30">
        <f>+D15-E15</f>
        <v>-11625635</v>
      </c>
      <c r="G15" s="150">
        <f>(E15-D15)/E15</f>
        <v>0.14576511036775175</v>
      </c>
      <c r="H15" s="30"/>
      <c r="I15" s="70" t="s">
        <v>345</v>
      </c>
      <c r="J15" s="110" t="s">
        <v>146</v>
      </c>
      <c r="K15" s="111"/>
      <c r="L15" s="114">
        <f>'CGN2005.001 2023'!F174</f>
        <v>0</v>
      </c>
      <c r="M15" s="114">
        <f>'CGN2005.001 2023'!C174</f>
        <v>0</v>
      </c>
      <c r="N15" s="30">
        <f t="shared" si="0"/>
        <v>0</v>
      </c>
      <c r="O15" s="150">
        <v>0</v>
      </c>
      <c r="P15" s="30"/>
    </row>
    <row r="16" spans="1:19" ht="27.75" customHeight="1" x14ac:dyDescent="0.2">
      <c r="B16" s="69"/>
      <c r="E16" s="30"/>
      <c r="F16" s="30"/>
      <c r="G16" s="30"/>
      <c r="H16" s="30"/>
      <c r="I16" s="70" t="s">
        <v>626</v>
      </c>
      <c r="J16" s="110" t="s">
        <v>627</v>
      </c>
      <c r="K16" s="111"/>
      <c r="L16" s="114">
        <f>+'CGN2005.001 2023'!F176</f>
        <v>377000</v>
      </c>
      <c r="M16" s="114">
        <f>+'CGN2005.001 2023'!C176</f>
        <v>659000</v>
      </c>
      <c r="N16" s="30">
        <f t="shared" si="0"/>
        <v>-282000</v>
      </c>
      <c r="O16" s="150">
        <f>(L16-M16)/L16</f>
        <v>-0.74801061007957559</v>
      </c>
      <c r="P16" s="30"/>
    </row>
    <row r="17" spans="1:19" ht="29.25" thickBot="1" x14ac:dyDescent="0.25">
      <c r="A17" s="48" t="s">
        <v>378</v>
      </c>
      <c r="B17" s="102" t="s">
        <v>592</v>
      </c>
      <c r="D17" s="33">
        <f>SUM(D18:D20)</f>
        <v>0</v>
      </c>
      <c r="E17" s="33">
        <f>SUM(E18:E20)</f>
        <v>0</v>
      </c>
      <c r="F17" s="43">
        <f>+D17-E17</f>
        <v>0</v>
      </c>
      <c r="G17" s="151">
        <v>0</v>
      </c>
      <c r="H17" s="43"/>
      <c r="I17" s="70" t="s">
        <v>0</v>
      </c>
      <c r="J17" s="110" t="s">
        <v>147</v>
      </c>
      <c r="K17" s="111"/>
      <c r="L17" s="114">
        <f>'CGN2005.001 2023'!F180</f>
        <v>665000</v>
      </c>
      <c r="M17" s="114">
        <f>'CGN2005.001 2023'!C180</f>
        <v>1050000</v>
      </c>
      <c r="N17" s="30">
        <f t="shared" si="0"/>
        <v>-385000</v>
      </c>
      <c r="O17" s="150">
        <f>(L17-M17)/L17</f>
        <v>-0.57894736842105265</v>
      </c>
      <c r="P17" s="30"/>
    </row>
    <row r="18" spans="1:19" s="128" customFormat="1" ht="42.75" x14ac:dyDescent="0.2">
      <c r="A18" s="95" t="s">
        <v>593</v>
      </c>
      <c r="B18" s="113" t="s">
        <v>389</v>
      </c>
      <c r="C18" s="99"/>
      <c r="D18" s="30">
        <f>+'CGN2005.001 2023'!F27</f>
        <v>0</v>
      </c>
      <c r="E18" s="30">
        <f>+'CGN2005.001 2023'!C27</f>
        <v>0</v>
      </c>
      <c r="F18" s="30">
        <f>+D18-E18</f>
        <v>0</v>
      </c>
      <c r="G18" s="150">
        <v>0</v>
      </c>
      <c r="H18" s="30"/>
      <c r="I18" s="70" t="s">
        <v>18</v>
      </c>
      <c r="J18" s="110" t="s">
        <v>152</v>
      </c>
      <c r="K18" s="111"/>
      <c r="L18" s="114">
        <f>'CGN2005.001 2023'!F193</f>
        <v>0</v>
      </c>
      <c r="M18" s="114">
        <f>'CGN2005.001 2023'!C193</f>
        <v>0</v>
      </c>
      <c r="N18" s="30">
        <f t="shared" si="0"/>
        <v>0</v>
      </c>
      <c r="O18" s="150">
        <v>0</v>
      </c>
      <c r="P18" s="30"/>
    </row>
    <row r="19" spans="1:19" s="128" customFormat="1" ht="29.25" thickBot="1" x14ac:dyDescent="0.25">
      <c r="A19" s="95" t="s">
        <v>595</v>
      </c>
      <c r="B19" s="113" t="s">
        <v>392</v>
      </c>
      <c r="C19" s="99"/>
      <c r="D19" s="30">
        <f>+'CGN2005.001 2023'!F29</f>
        <v>0</v>
      </c>
      <c r="E19" s="30">
        <f>+'CGN2005.001 2023'!C29</f>
        <v>0</v>
      </c>
      <c r="F19" s="30">
        <f>+D19-E19</f>
        <v>0</v>
      </c>
      <c r="G19" s="150">
        <v>0</v>
      </c>
      <c r="H19" s="30"/>
      <c r="I19" s="70"/>
      <c r="J19" s="110"/>
      <c r="K19" s="111"/>
      <c r="L19" s="115"/>
      <c r="M19" s="115"/>
      <c r="N19" s="30"/>
      <c r="O19" s="30"/>
      <c r="P19" s="30"/>
    </row>
    <row r="20" spans="1:19" ht="28.5" x14ac:dyDescent="0.2">
      <c r="A20" s="69" t="s">
        <v>598</v>
      </c>
      <c r="B20" s="113" t="s">
        <v>599</v>
      </c>
      <c r="C20" s="99"/>
      <c r="D20" s="30">
        <f>+'CGN2005.001 2023'!F32</f>
        <v>0</v>
      </c>
      <c r="E20" s="30">
        <f>+'CGN2005.001 2023'!C32</f>
        <v>0</v>
      </c>
      <c r="F20" s="30">
        <f>+D20-E20</f>
        <v>0</v>
      </c>
      <c r="G20" s="150">
        <v>0</v>
      </c>
      <c r="H20" s="30"/>
      <c r="I20" s="69"/>
      <c r="J20" s="69"/>
      <c r="K20" s="116"/>
      <c r="M20" s="114"/>
      <c r="N20" s="43"/>
      <c r="O20" s="30"/>
      <c r="P20" s="43"/>
    </row>
    <row r="21" spans="1:19" ht="15.75" thickBot="1" x14ac:dyDescent="0.25">
      <c r="A21" s="69"/>
      <c r="B21" s="117"/>
      <c r="D21" s="33"/>
      <c r="E21" s="33"/>
      <c r="F21" s="43"/>
      <c r="G21" s="43"/>
      <c r="H21" s="43"/>
      <c r="I21" s="70"/>
      <c r="J21" s="1" t="s">
        <v>153</v>
      </c>
      <c r="K21" s="73"/>
      <c r="L21" s="33">
        <f>SUM(L22:L23)</f>
        <v>0</v>
      </c>
      <c r="M21" s="33">
        <f>SUM(M22:M23)</f>
        <v>0</v>
      </c>
      <c r="N21" s="43">
        <f>+L21-M21</f>
        <v>0</v>
      </c>
      <c r="O21" s="151">
        <v>0</v>
      </c>
      <c r="P21" s="43"/>
    </row>
    <row r="22" spans="1:19" s="128" customFormat="1" ht="15.75" thickBot="1" x14ac:dyDescent="0.25">
      <c r="A22" s="48"/>
      <c r="B22" s="118"/>
      <c r="C22" s="119"/>
      <c r="D22" s="30"/>
      <c r="E22" s="30"/>
      <c r="F22" s="30"/>
      <c r="G22" s="30"/>
      <c r="H22" s="30"/>
      <c r="I22" s="70"/>
      <c r="J22" s="110"/>
      <c r="K22" s="111"/>
      <c r="L22" s="114"/>
      <c r="M22" s="114"/>
      <c r="N22" s="30"/>
      <c r="O22" s="30"/>
      <c r="P22" s="30"/>
    </row>
    <row r="23" spans="1:19" ht="29.25" thickBot="1" x14ac:dyDescent="0.25">
      <c r="A23" s="128"/>
      <c r="B23" s="102" t="s">
        <v>111</v>
      </c>
      <c r="D23" s="108">
        <f>SUM(D25+D33)</f>
        <v>194672461</v>
      </c>
      <c r="E23" s="108">
        <f>SUM(E25+E33)</f>
        <v>198587363</v>
      </c>
      <c r="F23" s="43">
        <f>+D23-E23</f>
        <v>-3914902</v>
      </c>
      <c r="G23" s="151">
        <f>(E23-D23)/E23</f>
        <v>1.9713751876548155E-2</v>
      </c>
      <c r="H23" s="43"/>
      <c r="I23" s="70" t="s">
        <v>479</v>
      </c>
      <c r="J23" s="120" t="s">
        <v>480</v>
      </c>
      <c r="L23" s="114">
        <f>+'CGN2005.001 2023'!F204</f>
        <v>0</v>
      </c>
      <c r="M23" s="114">
        <f>+'CGN2005.001 2023'!C204</f>
        <v>0</v>
      </c>
      <c r="N23" s="30">
        <f>+L23-M23</f>
        <v>0</v>
      </c>
      <c r="O23" s="150">
        <v>0</v>
      </c>
      <c r="P23" s="30"/>
    </row>
    <row r="24" spans="1:19" ht="15.75" thickBot="1" x14ac:dyDescent="0.25">
      <c r="A24" s="69"/>
      <c r="B24" s="102"/>
      <c r="D24" s="108"/>
      <c r="E24" s="108"/>
      <c r="F24" s="43"/>
      <c r="G24" s="43"/>
      <c r="H24" s="43"/>
      <c r="I24" s="47"/>
      <c r="J24" s="110"/>
      <c r="K24" s="111"/>
      <c r="L24" s="114"/>
      <c r="M24" s="114"/>
      <c r="N24" s="43"/>
      <c r="O24" s="43"/>
      <c r="P24" s="151" t="e">
        <f>(N24-M24)/N24</f>
        <v>#DIV/0!</v>
      </c>
      <c r="Q24" s="47" t="s">
        <v>752</v>
      </c>
    </row>
    <row r="25" spans="1:19" ht="24.75" customHeight="1" thickBot="1" x14ac:dyDescent="0.25">
      <c r="A25" s="103">
        <v>16</v>
      </c>
      <c r="B25" s="1" t="s">
        <v>173</v>
      </c>
      <c r="D25" s="33">
        <f>SUM(D26:D31)</f>
        <v>192236461</v>
      </c>
      <c r="E25" s="33">
        <f>SUM(E26:E31)</f>
        <v>196151363</v>
      </c>
      <c r="F25" s="43">
        <f>+D25-E25</f>
        <v>-3914902</v>
      </c>
      <c r="G25" s="151">
        <f>(E25-D25)/E25</f>
        <v>1.9958576581494365E-2</v>
      </c>
      <c r="H25" s="43"/>
      <c r="I25" s="49"/>
      <c r="J25" s="106"/>
      <c r="N25" s="43"/>
      <c r="O25" s="151"/>
      <c r="P25" s="151" t="e">
        <f>(M25-N25)/M25</f>
        <v>#DIV/0!</v>
      </c>
      <c r="Q25" s="47" t="s">
        <v>753</v>
      </c>
    </row>
    <row r="26" spans="1:19" s="128" customFormat="1" ht="15.75" thickBot="1" x14ac:dyDescent="0.25">
      <c r="A26" s="69" t="s">
        <v>254</v>
      </c>
      <c r="B26" s="113" t="s">
        <v>128</v>
      </c>
      <c r="C26" s="99"/>
      <c r="D26" s="30">
        <f>'CGN2005.001 2023'!F91</f>
        <v>87069566</v>
      </c>
      <c r="E26" s="30">
        <f>'CGN2005.001 2023'!C91</f>
        <v>87069566</v>
      </c>
      <c r="F26" s="30">
        <f>+D26-E26</f>
        <v>0</v>
      </c>
      <c r="G26" s="150">
        <f>(D26-E26)/D26</f>
        <v>0</v>
      </c>
      <c r="H26" s="30"/>
      <c r="I26" s="36"/>
      <c r="J26" s="121" t="s">
        <v>172</v>
      </c>
      <c r="K26" s="122"/>
      <c r="L26" s="108">
        <f>SUM(L13+L21)</f>
        <v>2185000</v>
      </c>
      <c r="M26" s="108">
        <f>SUM(M13+M21)</f>
        <v>1709000</v>
      </c>
      <c r="N26" s="43">
        <f>+L26-M26</f>
        <v>476000</v>
      </c>
      <c r="O26" s="151">
        <f>(M26-L26)/M26</f>
        <v>-0.27852545348156815</v>
      </c>
      <c r="P26" s="43"/>
      <c r="Q26" s="146"/>
      <c r="R26" s="145"/>
    </row>
    <row r="27" spans="1:19" s="128" customFormat="1" ht="28.5" x14ac:dyDescent="0.2">
      <c r="A27" s="69" t="s">
        <v>268</v>
      </c>
      <c r="B27" s="95" t="s">
        <v>269</v>
      </c>
      <c r="C27" s="99"/>
      <c r="D27" s="30">
        <f>'CGN2005.001 2023'!F101</f>
        <v>3781672</v>
      </c>
      <c r="E27" s="30">
        <f>'CGN2005.001 2023'!C101</f>
        <v>3781672</v>
      </c>
      <c r="F27" s="30">
        <f>+D27-E27</f>
        <v>0</v>
      </c>
      <c r="G27" s="150">
        <f t="shared" ref="G27" si="1">(E27-D27)/E27</f>
        <v>0</v>
      </c>
      <c r="H27" s="30"/>
      <c r="I27" s="36"/>
      <c r="J27" s="101"/>
      <c r="K27" s="25"/>
      <c r="L27" s="43"/>
      <c r="M27" s="43"/>
      <c r="N27" s="30"/>
      <c r="O27" s="150"/>
      <c r="P27" s="30"/>
    </row>
    <row r="28" spans="1:19" ht="29.25" thickBot="1" x14ac:dyDescent="0.25">
      <c r="A28" s="69" t="s">
        <v>281</v>
      </c>
      <c r="B28" s="95" t="s">
        <v>129</v>
      </c>
      <c r="C28" s="99"/>
      <c r="D28" s="30">
        <f>'CGN2005.001 2023'!F108</f>
        <v>143476184</v>
      </c>
      <c r="E28" s="30">
        <f>'CGN2005.001 2023'!C108</f>
        <v>143476184</v>
      </c>
      <c r="F28" s="30">
        <f t="shared" ref="F28:F33" si="2">+D28-E28</f>
        <v>0</v>
      </c>
      <c r="G28" s="150">
        <f>(D28-E28)/D28</f>
        <v>0</v>
      </c>
      <c r="H28" s="30"/>
      <c r="I28" s="27">
        <v>3</v>
      </c>
      <c r="J28" s="123" t="s">
        <v>174</v>
      </c>
      <c r="K28" s="25"/>
      <c r="L28" s="33">
        <f>SUM(L29)</f>
        <v>260617777</v>
      </c>
      <c r="M28" s="67">
        <f>SUM(M29)</f>
        <v>276634314</v>
      </c>
      <c r="N28" s="43">
        <f t="shared" ref="N28:N33" si="3">+L28-M28</f>
        <v>-16016537</v>
      </c>
      <c r="O28" s="151">
        <f>(M28-L28)/M28</f>
        <v>5.7897868013582723E-2</v>
      </c>
      <c r="P28" s="151"/>
      <c r="Q28" s="146"/>
      <c r="R28" s="145">
        <f>+(M28-L28)/M28</f>
        <v>5.7897868013582723E-2</v>
      </c>
      <c r="S28" s="47" t="s">
        <v>736</v>
      </c>
    </row>
    <row r="29" spans="1:19" ht="30.75" thickBot="1" x14ac:dyDescent="0.25">
      <c r="A29" s="95" t="s">
        <v>285</v>
      </c>
      <c r="B29" s="113" t="s">
        <v>130</v>
      </c>
      <c r="C29" s="99"/>
      <c r="D29" s="30">
        <f>'CGN2005.001 2023'!F112</f>
        <v>168480873</v>
      </c>
      <c r="E29" s="30">
        <f>'CGN2005.001 2023'!C112</f>
        <v>168480873</v>
      </c>
      <c r="F29" s="30">
        <f t="shared" si="2"/>
        <v>0</v>
      </c>
      <c r="G29" s="150">
        <f>(D29-E29)/D29</f>
        <v>0</v>
      </c>
      <c r="H29" s="30"/>
      <c r="I29" s="27" t="s">
        <v>24</v>
      </c>
      <c r="J29" s="124" t="s">
        <v>701</v>
      </c>
      <c r="K29" s="125"/>
      <c r="L29" s="126">
        <f>SUM(L30:L34)</f>
        <v>260617777</v>
      </c>
      <c r="M29" s="127">
        <f>SUM(M30:M34)</f>
        <v>276634314</v>
      </c>
      <c r="N29" s="43">
        <f t="shared" si="3"/>
        <v>-16016537</v>
      </c>
      <c r="O29" s="151">
        <f>(M29-L29)/M29</f>
        <v>5.7897868013582723E-2</v>
      </c>
      <c r="P29" s="43"/>
    </row>
    <row r="30" spans="1:19" ht="28.5" x14ac:dyDescent="0.2">
      <c r="A30" s="95" t="s">
        <v>298</v>
      </c>
      <c r="B30" s="113" t="s">
        <v>132</v>
      </c>
      <c r="C30" s="99"/>
      <c r="D30" s="30">
        <f>'CGN2005.001 2023'!F121</f>
        <v>7172700</v>
      </c>
      <c r="E30" s="30">
        <f>'CGN2005.001 2023'!C121</f>
        <v>7172700</v>
      </c>
      <c r="F30" s="30">
        <f t="shared" si="2"/>
        <v>0</v>
      </c>
      <c r="G30" s="150">
        <f>(D30-E30)/D30</f>
        <v>0</v>
      </c>
      <c r="H30" s="30"/>
      <c r="I30" s="36" t="s">
        <v>25</v>
      </c>
      <c r="J30" s="110" t="s">
        <v>154</v>
      </c>
      <c r="K30" s="129"/>
      <c r="L30" s="112">
        <f>'CGN2005.001 2023'!F209</f>
        <v>533776587</v>
      </c>
      <c r="M30" s="112">
        <f>'CGN2005.001 2023'!C209</f>
        <v>533776587</v>
      </c>
      <c r="N30" s="30">
        <f t="shared" si="3"/>
        <v>0</v>
      </c>
      <c r="O30" s="150">
        <f>(M30-L30)/M30</f>
        <v>0</v>
      </c>
      <c r="P30" s="30"/>
    </row>
    <row r="31" spans="1:19" s="128" customFormat="1" ht="28.5" x14ac:dyDescent="0.2">
      <c r="A31" s="69" t="s">
        <v>312</v>
      </c>
      <c r="B31" s="113" t="s">
        <v>133</v>
      </c>
      <c r="C31" s="99"/>
      <c r="D31" s="30">
        <f>'CGN2005.001 2023'!F133</f>
        <v>-217744534</v>
      </c>
      <c r="E31" s="30">
        <f>'CGN2005.001 2023'!C133</f>
        <v>-213829632</v>
      </c>
      <c r="F31" s="30">
        <f t="shared" si="2"/>
        <v>-3914902</v>
      </c>
      <c r="G31" s="150">
        <f>(D31-E31)/D31</f>
        <v>1.797933536186952E-2</v>
      </c>
      <c r="H31" s="30"/>
      <c r="I31" s="36" t="s">
        <v>681</v>
      </c>
      <c r="J31" s="110" t="s">
        <v>683</v>
      </c>
      <c r="K31" s="129"/>
      <c r="L31" s="114">
        <f>+'CGN2005.001 2023'!F211</f>
        <v>-327366898</v>
      </c>
      <c r="M31" s="114">
        <f>+'CGN2005.001 2023'!C211</f>
        <v>-327366898</v>
      </c>
      <c r="N31" s="30">
        <f t="shared" si="3"/>
        <v>0</v>
      </c>
      <c r="O31" s="150">
        <f>(M31-L31)/M31</f>
        <v>0</v>
      </c>
      <c r="P31" s="30"/>
    </row>
    <row r="32" spans="1:19" s="128" customFormat="1" x14ac:dyDescent="0.2">
      <c r="A32" s="69"/>
      <c r="B32" s="113"/>
      <c r="C32" s="99"/>
      <c r="D32" s="30"/>
      <c r="E32" s="30"/>
      <c r="F32" s="43"/>
      <c r="G32" s="30"/>
      <c r="H32" s="30"/>
      <c r="I32" s="36" t="s">
        <v>26</v>
      </c>
      <c r="J32" s="110" t="s">
        <v>177</v>
      </c>
      <c r="K32" s="129"/>
      <c r="L32" s="114">
        <f>+'ESTADO DE RESULTADO'!D51</f>
        <v>54208088</v>
      </c>
      <c r="M32" s="114">
        <f>+'ESTADO DE RESULTADO mes'!E52</f>
        <v>70224625</v>
      </c>
      <c r="N32" s="30">
        <f t="shared" si="3"/>
        <v>-16016537</v>
      </c>
      <c r="O32" s="150">
        <f>(M32-L32)/M32</f>
        <v>0.22807579250156196</v>
      </c>
      <c r="P32" s="30"/>
    </row>
    <row r="33" spans="1:18" s="128" customFormat="1" ht="43.5" thickBot="1" x14ac:dyDescent="0.25">
      <c r="A33" s="103" t="s">
        <v>324</v>
      </c>
      <c r="B33" s="102" t="s">
        <v>136</v>
      </c>
      <c r="C33" s="58"/>
      <c r="D33" s="33">
        <f>SUM(D34:D35)</f>
        <v>2436000</v>
      </c>
      <c r="E33" s="33">
        <f>SUM(E34:E35)</f>
        <v>2436000</v>
      </c>
      <c r="F33" s="43">
        <f t="shared" si="2"/>
        <v>0</v>
      </c>
      <c r="G33" s="151">
        <f>(E33-D33)/E33</f>
        <v>0</v>
      </c>
      <c r="H33" s="43"/>
      <c r="I33" s="144" t="s">
        <v>633</v>
      </c>
      <c r="J33" s="113" t="s">
        <v>634</v>
      </c>
      <c r="K33" s="130"/>
      <c r="L33" s="114">
        <f>'CGN2005.001 2023'!F217</f>
        <v>0</v>
      </c>
      <c r="M33" s="114">
        <f>'CGN2005.001 2023'!C217</f>
        <v>0</v>
      </c>
      <c r="N33" s="30">
        <f t="shared" si="3"/>
        <v>0</v>
      </c>
      <c r="O33" s="150">
        <v>0</v>
      </c>
      <c r="P33" s="30"/>
    </row>
    <row r="34" spans="1:18" s="128" customFormat="1" ht="18" customHeight="1" x14ac:dyDescent="0.2">
      <c r="A34" s="69" t="s">
        <v>331</v>
      </c>
      <c r="B34" s="113" t="s">
        <v>139</v>
      </c>
      <c r="C34" s="99"/>
      <c r="D34" s="30">
        <f>'CGN2005.001 2023'!F157</f>
        <v>2436000</v>
      </c>
      <c r="E34" s="30">
        <f>'CGN2005.001 2023'!C157</f>
        <v>2436000</v>
      </c>
      <c r="F34" s="30">
        <f>+D34-E34</f>
        <v>0</v>
      </c>
      <c r="G34" s="150">
        <f>(E34-D34)/E34</f>
        <v>0</v>
      </c>
      <c r="H34" s="30"/>
      <c r="I34" s="68"/>
      <c r="J34" s="131"/>
      <c r="K34" s="130"/>
      <c r="L34" s="114"/>
      <c r="M34" s="114"/>
      <c r="N34" s="30"/>
      <c r="O34" s="150"/>
      <c r="P34" s="30"/>
    </row>
    <row r="35" spans="1:18" ht="7.5" customHeight="1" thickBot="1" x14ac:dyDescent="0.25">
      <c r="A35" s="69"/>
      <c r="B35" s="113"/>
      <c r="C35" s="99"/>
      <c r="D35" s="37"/>
      <c r="E35" s="30"/>
      <c r="F35" s="30"/>
      <c r="G35" s="30"/>
      <c r="H35" s="30"/>
      <c r="I35" s="49"/>
      <c r="J35" s="118"/>
      <c r="K35" s="132"/>
      <c r="L35" s="128"/>
      <c r="M35" s="128"/>
      <c r="N35" s="30"/>
      <c r="O35" s="30"/>
      <c r="P35" s="30"/>
    </row>
    <row r="36" spans="1:18" ht="31.5" customHeight="1" thickBot="1" x14ac:dyDescent="0.25">
      <c r="A36" s="69"/>
      <c r="B36" s="133" t="s">
        <v>175</v>
      </c>
      <c r="C36" s="122"/>
      <c r="D36" s="108">
        <f>SUM(D11+D23)</f>
        <v>262802777</v>
      </c>
      <c r="E36" s="134">
        <f>SUM(E11+E23)</f>
        <v>278343314</v>
      </c>
      <c r="F36" s="43">
        <f>+D36-E36</f>
        <v>-15540537</v>
      </c>
      <c r="G36" s="151">
        <f>(E36-D36)/E36</f>
        <v>5.5832262599273354E-2</v>
      </c>
      <c r="H36" s="43"/>
      <c r="I36" s="135"/>
      <c r="J36" s="133" t="s">
        <v>176</v>
      </c>
      <c r="K36" s="136"/>
      <c r="L36" s="108">
        <f>SUM(L26+L28)</f>
        <v>262802777</v>
      </c>
      <c r="M36" s="134">
        <f>SUM(M26+M28)</f>
        <v>278343314</v>
      </c>
      <c r="N36" s="43">
        <f t="shared" ref="N36" si="4">+L36-M36</f>
        <v>-15540537</v>
      </c>
      <c r="O36" s="151">
        <f>(M36-L36)/M36</f>
        <v>5.5832262599273354E-2</v>
      </c>
      <c r="P36" s="43"/>
      <c r="Q36" s="30"/>
      <c r="R36" s="145"/>
    </row>
    <row r="37" spans="1:18" s="128" customFormat="1" x14ac:dyDescent="0.2">
      <c r="A37" s="69"/>
      <c r="B37" s="106"/>
      <c r="C37" s="58"/>
      <c r="D37" s="137"/>
      <c r="E37" s="137"/>
      <c r="F37" s="137"/>
      <c r="G37" s="137"/>
      <c r="H37" s="137"/>
      <c r="I37" s="135"/>
      <c r="J37" s="118"/>
      <c r="K37" s="132"/>
      <c r="L37" s="30"/>
      <c r="M37" s="114"/>
      <c r="N37" s="137"/>
      <c r="O37" s="137"/>
      <c r="P37" s="137"/>
    </row>
    <row r="38" spans="1:18" s="128" customFormat="1" ht="12" customHeight="1" x14ac:dyDescent="0.2">
      <c r="A38" s="69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</row>
    <row r="39" spans="1:18" s="128" customFormat="1" x14ac:dyDescent="0.2">
      <c r="A39" s="69"/>
      <c r="B39" s="106"/>
      <c r="C39" s="58"/>
      <c r="D39" s="137"/>
      <c r="E39" s="137"/>
      <c r="F39" s="137"/>
      <c r="G39" s="137"/>
      <c r="H39" s="137"/>
      <c r="I39" s="135"/>
      <c r="J39" s="118"/>
      <c r="K39" s="132"/>
      <c r="L39" s="30"/>
      <c r="M39" s="114"/>
      <c r="N39" s="137"/>
      <c r="O39" s="137"/>
      <c r="P39" s="137"/>
    </row>
    <row r="40" spans="1:18" s="128" customFormat="1" x14ac:dyDescent="0.2">
      <c r="A40" s="69"/>
      <c r="B40" s="106"/>
      <c r="C40" s="58"/>
      <c r="D40" s="137"/>
      <c r="E40" s="137"/>
      <c r="F40" s="137"/>
      <c r="G40" s="137"/>
      <c r="H40" s="137"/>
      <c r="I40" s="135"/>
      <c r="J40" s="118"/>
      <c r="K40" s="132"/>
      <c r="L40" s="30"/>
      <c r="M40" s="114"/>
      <c r="N40" s="137"/>
      <c r="O40" s="137"/>
      <c r="P40" s="137"/>
    </row>
    <row r="41" spans="1:18" s="128" customFormat="1" x14ac:dyDescent="0.2">
      <c r="A41" s="69"/>
      <c r="B41" s="106"/>
      <c r="C41" s="58"/>
      <c r="D41" s="137"/>
      <c r="E41" s="137"/>
      <c r="F41" s="137"/>
      <c r="G41" s="137"/>
      <c r="H41" s="137"/>
      <c r="I41" s="135"/>
      <c r="J41" s="118"/>
      <c r="K41" s="132"/>
      <c r="L41" s="30"/>
      <c r="M41" s="114"/>
      <c r="N41" s="137"/>
      <c r="O41" s="137"/>
      <c r="P41" s="137"/>
    </row>
    <row r="42" spans="1:18" s="128" customFormat="1" ht="14.25" x14ac:dyDescent="0.2">
      <c r="A42" s="69"/>
      <c r="B42" s="106"/>
      <c r="C42" s="138"/>
      <c r="D42" s="138"/>
      <c r="E42" s="138"/>
      <c r="F42" s="138"/>
      <c r="G42" s="138"/>
      <c r="H42" s="138"/>
      <c r="I42" s="59"/>
      <c r="J42" s="120"/>
      <c r="K42" s="55"/>
      <c r="L42" s="30"/>
      <c r="M42" s="30"/>
      <c r="N42" s="138"/>
      <c r="O42" s="138"/>
      <c r="P42" s="138"/>
    </row>
    <row r="43" spans="1:18" x14ac:dyDescent="0.2">
      <c r="A43" s="95"/>
      <c r="B43" s="229" t="s">
        <v>712</v>
      </c>
      <c r="C43" s="229"/>
      <c r="D43" s="229"/>
      <c r="E43" s="229"/>
      <c r="F43" s="229"/>
      <c r="G43" s="138"/>
      <c r="H43" s="138"/>
      <c r="J43" s="229" t="s">
        <v>714</v>
      </c>
      <c r="K43" s="229"/>
      <c r="L43" s="229"/>
      <c r="M43" s="229"/>
      <c r="N43" s="138"/>
      <c r="O43" s="138"/>
      <c r="P43" s="138"/>
    </row>
    <row r="44" spans="1:18" s="128" customFormat="1" x14ac:dyDescent="0.2">
      <c r="A44" s="95"/>
      <c r="B44" s="229" t="s">
        <v>713</v>
      </c>
      <c r="C44" s="229"/>
      <c r="D44" s="229"/>
      <c r="E44" s="229"/>
      <c r="F44" s="229"/>
      <c r="G44" s="138"/>
      <c r="H44" s="138"/>
      <c r="I44" s="59"/>
      <c r="J44" s="229" t="s">
        <v>688</v>
      </c>
      <c r="K44" s="229"/>
      <c r="L44" s="229"/>
      <c r="M44" s="229"/>
      <c r="N44" s="138"/>
      <c r="O44" s="138"/>
      <c r="P44" s="138"/>
    </row>
    <row r="45" spans="1:18" x14ac:dyDescent="0.2">
      <c r="A45" s="95"/>
      <c r="C45" s="71"/>
      <c r="D45" s="139"/>
      <c r="E45" s="139"/>
      <c r="F45" s="139"/>
      <c r="G45" s="139"/>
      <c r="H45" s="139"/>
      <c r="J45" s="140"/>
      <c r="K45" s="119"/>
      <c r="L45" s="141">
        <f>+L36-D36</f>
        <v>0</v>
      </c>
      <c r="M45" s="141">
        <f>+M36-E36</f>
        <v>0</v>
      </c>
      <c r="N45" s="139"/>
      <c r="O45" s="139"/>
      <c r="P45" s="139"/>
    </row>
    <row r="46" spans="1:18" s="128" customFormat="1" x14ac:dyDescent="0.2">
      <c r="A46" s="95"/>
      <c r="B46" s="81"/>
      <c r="C46" s="58"/>
      <c r="D46" s="26"/>
      <c r="E46" s="26"/>
      <c r="F46" s="26"/>
      <c r="G46" s="26"/>
      <c r="H46" s="26"/>
      <c r="I46" s="59"/>
      <c r="J46" s="140"/>
      <c r="K46" s="119"/>
      <c r="L46" s="135"/>
      <c r="M46" s="135"/>
      <c r="N46" s="26"/>
      <c r="O46" s="26"/>
      <c r="P46" s="26"/>
    </row>
  </sheetData>
  <mergeCells count="9">
    <mergeCell ref="B44:F44"/>
    <mergeCell ref="J44:M44"/>
    <mergeCell ref="A1:O1"/>
    <mergeCell ref="A2:O2"/>
    <mergeCell ref="A3:O3"/>
    <mergeCell ref="A4:O4"/>
    <mergeCell ref="A5:O5"/>
    <mergeCell ref="B43:F43"/>
    <mergeCell ref="J43:M43"/>
  </mergeCells>
  <conditionalFormatting sqref="D36">
    <cfRule type="expression" dxfId="3" priority="4">
      <formula>$D$36&lt;&gt;$L$36</formula>
    </cfRule>
  </conditionalFormatting>
  <conditionalFormatting sqref="E36">
    <cfRule type="expression" dxfId="2" priority="3">
      <formula>$E$36&lt;&gt;$M$36</formula>
    </cfRule>
  </conditionalFormatting>
  <conditionalFormatting sqref="L36">
    <cfRule type="expression" dxfId="1" priority="2">
      <formula>$L$36&lt;&gt;$D$36</formula>
    </cfRule>
  </conditionalFormatting>
  <conditionalFormatting sqref="M36">
    <cfRule type="expression" dxfId="0" priority="1">
      <formula>$M$36&lt;&gt;$E$36</formula>
    </cfRule>
  </conditionalFormatting>
  <printOptions horizontalCentered="1"/>
  <pageMargins left="0.74803149606299202" right="0.74803149606299202" top="0.59055118110236204" bottom="0.98425196850393704" header="0" footer="0"/>
  <pageSetup scale="56" orientation="landscape" r:id="rId1"/>
  <headerFooter alignWithMargins="0"/>
  <rowBreaks count="1" manualBreakCount="1">
    <brk id="44" min="1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5"/>
  <sheetViews>
    <sheetView zoomScale="96" zoomScaleNormal="96" zoomScaleSheetLayoutView="75" workbookViewId="0">
      <selection activeCell="A4" sqref="A4:O4"/>
    </sheetView>
  </sheetViews>
  <sheetFormatPr baseColWidth="10" defaultRowHeight="14.25" x14ac:dyDescent="0.2"/>
  <cols>
    <col min="1" max="1" width="8.7109375" style="47" customWidth="1"/>
    <col min="2" max="2" width="46.5703125" style="47" customWidth="1"/>
    <col min="3" max="3" width="8.5703125" style="55" customWidth="1"/>
    <col min="4" max="4" width="15.7109375" style="30" customWidth="1"/>
    <col min="5" max="6" width="15.7109375" style="47" customWidth="1"/>
    <col min="7" max="7" width="11.140625" style="47" customWidth="1"/>
    <col min="8" max="8" width="9.42578125" style="47" customWidth="1"/>
    <col min="9" max="9" width="14.5703125" style="47" customWidth="1"/>
    <col min="10" max="10" width="12.42578125" style="47" bestFit="1" customWidth="1"/>
    <col min="11" max="16384" width="11.42578125" style="47"/>
  </cols>
  <sheetData>
    <row r="1" spans="1:10" ht="15" x14ac:dyDescent="0.2">
      <c r="A1" s="232" t="str">
        <f>+'EST SITUAC FRA DETALLADA'!A1</f>
        <v>INSTITUCION EDUCATIVA ANTONIA SANTOS</v>
      </c>
      <c r="B1" s="232"/>
      <c r="C1" s="232"/>
      <c r="D1" s="232"/>
      <c r="E1" s="232"/>
      <c r="F1" s="232"/>
      <c r="G1" s="232"/>
      <c r="H1" s="26"/>
    </row>
    <row r="2" spans="1:10" ht="15" x14ac:dyDescent="0.2">
      <c r="A2" s="232" t="str">
        <f>+'EST SITUAC FRA DETALLADA'!A2</f>
        <v>NIT 805009886-1</v>
      </c>
      <c r="B2" s="232"/>
      <c r="C2" s="232"/>
      <c r="D2" s="232"/>
      <c r="E2" s="232"/>
      <c r="F2" s="232"/>
      <c r="G2" s="232"/>
      <c r="H2" s="26"/>
    </row>
    <row r="3" spans="1:10" ht="15" x14ac:dyDescent="0.2">
      <c r="A3" s="230" t="s">
        <v>728</v>
      </c>
      <c r="B3" s="230"/>
      <c r="C3" s="230"/>
      <c r="D3" s="230"/>
      <c r="E3" s="230"/>
      <c r="F3" s="230"/>
      <c r="G3" s="230"/>
      <c r="H3" s="56"/>
    </row>
    <row r="4" spans="1:10" ht="15" x14ac:dyDescent="0.2">
      <c r="A4" s="230" t="str">
        <f>+'EST SITUAC FRA DETALLADA mes'!A4</f>
        <v>COMPARATIVO  NOVIEMBRE 2021 Y OCTUBRE 2021</v>
      </c>
      <c r="B4" s="230"/>
      <c r="C4" s="230"/>
      <c r="D4" s="230"/>
      <c r="E4" s="230"/>
      <c r="F4" s="230"/>
      <c r="G4" s="230"/>
      <c r="H4" s="56"/>
    </row>
    <row r="5" spans="1:10" ht="15" x14ac:dyDescent="0.2">
      <c r="A5" s="230" t="s">
        <v>697</v>
      </c>
      <c r="B5" s="230"/>
      <c r="C5" s="230"/>
      <c r="D5" s="230"/>
      <c r="E5" s="230"/>
      <c r="F5" s="230"/>
      <c r="G5" s="230"/>
      <c r="H5" s="56"/>
    </row>
    <row r="6" spans="1:10" ht="15" x14ac:dyDescent="0.2">
      <c r="A6" s="27"/>
      <c r="B6" s="28"/>
      <c r="C6" s="26"/>
      <c r="D6" s="29"/>
      <c r="E6" s="30"/>
      <c r="F6" s="30"/>
      <c r="G6" s="30"/>
      <c r="H6" s="30"/>
    </row>
    <row r="7" spans="1:10" ht="15" x14ac:dyDescent="0.2">
      <c r="A7" s="27"/>
      <c r="C7" s="72"/>
      <c r="D7" s="25" t="s">
        <v>168</v>
      </c>
      <c r="E7" s="25" t="s">
        <v>167</v>
      </c>
      <c r="F7" s="60" t="s">
        <v>737</v>
      </c>
      <c r="G7" s="60" t="s">
        <v>739</v>
      </c>
      <c r="H7" s="60"/>
    </row>
    <row r="8" spans="1:10" ht="15" x14ac:dyDescent="0.2">
      <c r="A8" s="27"/>
      <c r="B8" s="31"/>
      <c r="C8" s="72"/>
      <c r="D8" s="25" t="s">
        <v>169</v>
      </c>
      <c r="E8" s="25" t="s">
        <v>170</v>
      </c>
      <c r="F8" s="25" t="s">
        <v>738</v>
      </c>
      <c r="G8" s="25"/>
      <c r="H8" s="25"/>
    </row>
    <row r="9" spans="1:10" ht="15" x14ac:dyDescent="0.2">
      <c r="A9" s="27" t="s">
        <v>727</v>
      </c>
      <c r="B9" s="31" t="s">
        <v>179</v>
      </c>
      <c r="C9" s="72"/>
      <c r="D9" s="25" t="str">
        <f>+'EST SITUAC FRA DETALLADA mes'!D9</f>
        <v>NOV-30-21</v>
      </c>
      <c r="E9" s="25" t="str">
        <f>+'EST SITUAC FRA DETALLADA mes'!E9</f>
        <v>OCT-31-21</v>
      </c>
      <c r="F9" s="25"/>
      <c r="G9" s="25"/>
      <c r="H9" s="25"/>
      <c r="I9" s="151" t="e">
        <f>(F9-G9)/F9</f>
        <v>#DIV/0!</v>
      </c>
      <c r="J9" s="47" t="s">
        <v>753</v>
      </c>
    </row>
    <row r="10" spans="1:10" ht="15" x14ac:dyDescent="0.2">
      <c r="A10" s="27"/>
      <c r="B10" s="31"/>
      <c r="C10" s="72"/>
      <c r="D10" s="25"/>
      <c r="E10" s="25"/>
      <c r="F10" s="25"/>
      <c r="G10" s="25"/>
      <c r="H10" s="25"/>
      <c r="I10" s="151" t="e">
        <f>(G10-F10)/G10</f>
        <v>#DIV/0!</v>
      </c>
      <c r="J10" s="47" t="s">
        <v>752</v>
      </c>
    </row>
    <row r="11" spans="1:10" ht="15" x14ac:dyDescent="0.2">
      <c r="A11" s="27">
        <v>4</v>
      </c>
      <c r="B11" s="32" t="s">
        <v>155</v>
      </c>
      <c r="C11" s="72"/>
      <c r="D11" s="29">
        <f>SUM(D13+D20+D44)</f>
        <v>134454453</v>
      </c>
      <c r="E11" s="29">
        <f>SUM(E13+E20+E44)</f>
        <v>134352408</v>
      </c>
      <c r="F11" s="29">
        <f>+D11-E11</f>
        <v>102045</v>
      </c>
      <c r="G11" s="151">
        <f>(D11-E11)/D11</f>
        <v>7.5895589713194551E-4</v>
      </c>
      <c r="H11" s="151"/>
      <c r="I11" s="151"/>
    </row>
    <row r="12" spans="1:10" ht="15.75" thickBot="1" x14ac:dyDescent="0.25">
      <c r="A12" s="27"/>
      <c r="B12" s="31"/>
      <c r="C12" s="72"/>
      <c r="D12" s="90"/>
      <c r="E12" s="90"/>
    </row>
    <row r="13" spans="1:10" ht="15.75" thickBot="1" x14ac:dyDescent="0.25">
      <c r="A13" s="27"/>
      <c r="B13" s="32" t="s">
        <v>702</v>
      </c>
      <c r="C13" s="58"/>
      <c r="D13" s="33">
        <f>+D15</f>
        <v>17500</v>
      </c>
      <c r="E13" s="33">
        <f>+E15</f>
        <v>17500</v>
      </c>
      <c r="F13" s="29">
        <f>+D13-E13</f>
        <v>0</v>
      </c>
      <c r="G13" s="151">
        <f>(D13-E13)/D13</f>
        <v>0</v>
      </c>
      <c r="H13" s="151"/>
    </row>
    <row r="14" spans="1:10" ht="15" x14ac:dyDescent="0.2">
      <c r="A14" s="27"/>
      <c r="B14" s="32"/>
      <c r="C14" s="72"/>
      <c r="D14" s="34"/>
      <c r="E14" s="34"/>
      <c r="F14" s="30"/>
      <c r="G14" s="30"/>
      <c r="H14" s="30"/>
    </row>
    <row r="15" spans="1:10" ht="15" x14ac:dyDescent="0.2">
      <c r="A15" s="27" t="s">
        <v>29</v>
      </c>
      <c r="B15" s="91" t="s">
        <v>156</v>
      </c>
      <c r="C15" s="92"/>
      <c r="D15" s="35">
        <f>SUM(D16:D17)</f>
        <v>17500</v>
      </c>
      <c r="E15" s="35">
        <f>SUM(E16:E17)</f>
        <v>17500</v>
      </c>
      <c r="F15" s="29">
        <f>+D15-E15</f>
        <v>0</v>
      </c>
      <c r="G15" s="151">
        <f>(D15-E15)/D15</f>
        <v>0</v>
      </c>
      <c r="H15" s="151"/>
      <c r="I15" s="30"/>
    </row>
    <row r="16" spans="1:10" ht="15" x14ac:dyDescent="0.2">
      <c r="A16" s="36" t="s">
        <v>30</v>
      </c>
      <c r="B16" s="93" t="s">
        <v>157</v>
      </c>
      <c r="C16" s="92"/>
      <c r="D16" s="37">
        <f>'CGN2005.001 2023'!F257+'CGN2005.001 2023'!F254</f>
        <v>17500</v>
      </c>
      <c r="E16" s="37">
        <f>'CGN2005.001 2023'!C257+'CGN2005.001 2023'!C254</f>
        <v>17500</v>
      </c>
      <c r="F16" s="37">
        <f>+D16-E16</f>
        <v>0</v>
      </c>
      <c r="G16" s="150">
        <f>(D16-E16)/D16</f>
        <v>0</v>
      </c>
      <c r="H16" s="150"/>
      <c r="I16" s="94"/>
    </row>
    <row r="17" spans="1:12" ht="15" x14ac:dyDescent="0.2">
      <c r="A17" s="36" t="s">
        <v>38</v>
      </c>
      <c r="B17" s="93" t="s">
        <v>39</v>
      </c>
      <c r="C17" s="92"/>
      <c r="D17" s="37">
        <f>'CGN2005.001 2023'!F270</f>
        <v>0</v>
      </c>
      <c r="E17" s="37">
        <f>'CGN2005.001 2023'!C270</f>
        <v>0</v>
      </c>
      <c r="F17" s="37">
        <f>+D17-E17</f>
        <v>0</v>
      </c>
      <c r="G17" s="150">
        <v>0</v>
      </c>
      <c r="H17" s="150"/>
      <c r="I17" s="30"/>
    </row>
    <row r="18" spans="1:12" ht="15" hidden="1" x14ac:dyDescent="0.2">
      <c r="A18" s="36">
        <v>4114</v>
      </c>
      <c r="B18" s="95" t="s">
        <v>180</v>
      </c>
      <c r="C18" s="73"/>
      <c r="D18" s="30">
        <v>0</v>
      </c>
      <c r="E18" s="30">
        <v>0</v>
      </c>
      <c r="F18" s="30"/>
      <c r="G18" s="30"/>
      <c r="H18" s="30"/>
      <c r="I18" s="30"/>
    </row>
    <row r="19" spans="1:12" ht="15" x14ac:dyDescent="0.2">
      <c r="A19" s="36"/>
      <c r="B19" s="95"/>
      <c r="C19" s="73"/>
      <c r="E19" s="30"/>
      <c r="F19" s="30"/>
      <c r="G19" s="30"/>
      <c r="H19" s="30"/>
      <c r="I19" s="30"/>
    </row>
    <row r="20" spans="1:12" ht="15" x14ac:dyDescent="0.2">
      <c r="A20" s="36"/>
      <c r="B20" s="32" t="s">
        <v>703</v>
      </c>
      <c r="C20" s="73"/>
      <c r="D20" s="30">
        <f>D22</f>
        <v>133474498</v>
      </c>
      <c r="E20" s="30">
        <f>E22</f>
        <v>133474498</v>
      </c>
      <c r="F20" s="37">
        <f>+D20-E20</f>
        <v>0</v>
      </c>
      <c r="G20" s="150">
        <v>0</v>
      </c>
      <c r="H20" s="150"/>
      <c r="I20" s="30"/>
    </row>
    <row r="21" spans="1:12" ht="15" x14ac:dyDescent="0.2">
      <c r="A21" s="36"/>
      <c r="B21" s="95"/>
      <c r="C21" s="73"/>
      <c r="D21" s="38"/>
      <c r="E21" s="38"/>
      <c r="F21" s="38"/>
      <c r="G21" s="38"/>
      <c r="H21" s="38"/>
    </row>
    <row r="22" spans="1:12" ht="15" x14ac:dyDescent="0.2">
      <c r="A22" s="27">
        <v>44</v>
      </c>
      <c r="B22" s="1" t="s">
        <v>146</v>
      </c>
      <c r="C22" s="73"/>
      <c r="D22" s="39">
        <f>+D23+D24</f>
        <v>133474498</v>
      </c>
      <c r="E22" s="39">
        <f>+E23+E24</f>
        <v>133474498</v>
      </c>
      <c r="F22" s="29">
        <f>+D22-E22</f>
        <v>0</v>
      </c>
      <c r="G22" s="151">
        <f>(E22-D22)/E22</f>
        <v>0</v>
      </c>
      <c r="H22" s="151"/>
    </row>
    <row r="23" spans="1:12" ht="15" x14ac:dyDescent="0.2">
      <c r="A23" s="36" t="s">
        <v>539</v>
      </c>
      <c r="B23" s="95" t="s">
        <v>540</v>
      </c>
      <c r="C23" s="73"/>
      <c r="D23" s="76">
        <f>+'CGN2005.001 2023'!F275</f>
        <v>99274498</v>
      </c>
      <c r="E23" s="76">
        <f>+'CGN2005.001 2023'!C275</f>
        <v>99274498</v>
      </c>
      <c r="F23" s="37">
        <f>+D23-E23</f>
        <v>0</v>
      </c>
      <c r="G23" s="150">
        <f>(E23-D23)/E23</f>
        <v>0</v>
      </c>
      <c r="H23" s="150"/>
      <c r="I23" s="151"/>
    </row>
    <row r="24" spans="1:12" ht="15" x14ac:dyDescent="0.2">
      <c r="A24" s="36" t="s">
        <v>42</v>
      </c>
      <c r="B24" s="95" t="s">
        <v>43</v>
      </c>
      <c r="C24" s="92"/>
      <c r="D24" s="37">
        <f>'CGN2005.001 2023'!F283</f>
        <v>34200000</v>
      </c>
      <c r="E24" s="37">
        <f>'CGN2005.001 2023'!C283</f>
        <v>34200000</v>
      </c>
      <c r="F24" s="37">
        <f>+D24-E24</f>
        <v>0</v>
      </c>
      <c r="G24" s="150">
        <v>0</v>
      </c>
      <c r="H24" s="150"/>
      <c r="I24" s="151"/>
    </row>
    <row r="25" spans="1:12" ht="28.5" hidden="1" x14ac:dyDescent="0.2">
      <c r="A25" s="36">
        <v>4420</v>
      </c>
      <c r="B25" s="95" t="s">
        <v>181</v>
      </c>
      <c r="C25" s="73"/>
      <c r="D25" s="30">
        <f>SUM(0)</f>
        <v>0</v>
      </c>
      <c r="E25" s="30">
        <f>SUM(0)</f>
        <v>0</v>
      </c>
      <c r="F25" s="30"/>
      <c r="G25" s="30"/>
      <c r="H25" s="30"/>
    </row>
    <row r="26" spans="1:12" ht="15.75" thickBot="1" x14ac:dyDescent="0.25">
      <c r="A26" s="36"/>
      <c r="B26" s="95"/>
      <c r="C26" s="73"/>
      <c r="D26" s="40"/>
      <c r="E26" s="40"/>
      <c r="F26" s="30"/>
      <c r="G26" s="30"/>
      <c r="H26" s="30"/>
    </row>
    <row r="27" spans="1:12" ht="15" hidden="1" x14ac:dyDescent="0.2">
      <c r="A27" s="27">
        <v>57</v>
      </c>
      <c r="B27" s="1" t="s">
        <v>182</v>
      </c>
      <c r="C27" s="73"/>
      <c r="D27" s="41">
        <f>D28</f>
        <v>0</v>
      </c>
      <c r="E27" s="41">
        <f>E28</f>
        <v>0</v>
      </c>
      <c r="F27" s="37"/>
      <c r="G27" s="37"/>
      <c r="H27" s="37"/>
    </row>
    <row r="28" spans="1:12" ht="28.5" hidden="1" x14ac:dyDescent="0.2">
      <c r="A28" s="36">
        <v>5705</v>
      </c>
      <c r="B28" s="95" t="s">
        <v>183</v>
      </c>
      <c r="C28" s="73"/>
      <c r="D28" s="30">
        <v>0</v>
      </c>
      <c r="E28" s="30">
        <v>0</v>
      </c>
      <c r="F28" s="30"/>
      <c r="G28" s="30"/>
      <c r="H28" s="30"/>
    </row>
    <row r="29" spans="1:12" ht="15" hidden="1" x14ac:dyDescent="0.2">
      <c r="A29" s="36"/>
      <c r="B29" s="95"/>
      <c r="C29" s="73"/>
      <c r="D29" s="42"/>
      <c r="E29" s="42"/>
      <c r="F29" s="30"/>
      <c r="G29" s="30"/>
      <c r="H29" s="30"/>
    </row>
    <row r="30" spans="1:12" ht="15.75" thickBot="1" x14ac:dyDescent="0.25">
      <c r="A30" s="27">
        <v>5</v>
      </c>
      <c r="B30" s="1" t="s">
        <v>699</v>
      </c>
      <c r="C30" s="73"/>
      <c r="D30" s="33">
        <f>SUM(D32+D36+D49)</f>
        <v>80246365</v>
      </c>
      <c r="E30" s="33">
        <f>SUM(E32+E36+E49)</f>
        <v>64127783</v>
      </c>
      <c r="F30" s="29">
        <f>+D30-E30</f>
        <v>16118582</v>
      </c>
      <c r="G30" s="151">
        <f>(D30-E30)/D30</f>
        <v>0.20086370267363512</v>
      </c>
      <c r="H30" s="151"/>
      <c r="I30" s="30"/>
      <c r="J30" s="30"/>
      <c r="K30" s="30"/>
      <c r="L30" s="145"/>
    </row>
    <row r="31" spans="1:12" ht="15" x14ac:dyDescent="0.2">
      <c r="A31" s="27"/>
      <c r="B31" s="1"/>
      <c r="C31" s="73"/>
      <c r="D31" s="43"/>
      <c r="E31" s="43"/>
      <c r="F31" s="43"/>
      <c r="G31" s="43"/>
      <c r="H31" s="43"/>
    </row>
    <row r="32" spans="1:12" ht="15" x14ac:dyDescent="0.2">
      <c r="A32" s="27">
        <v>51</v>
      </c>
      <c r="B32" s="1" t="s">
        <v>698</v>
      </c>
      <c r="C32" s="73"/>
      <c r="D32" s="44">
        <f>SUM(D33:D34)</f>
        <v>49037471</v>
      </c>
      <c r="E32" s="44">
        <f>SUM(E33:E34)</f>
        <v>36833791</v>
      </c>
      <c r="F32" s="29">
        <f>+D32-E32</f>
        <v>12203680</v>
      </c>
      <c r="G32" s="151">
        <f>(D32-E32)/D32</f>
        <v>0.24886438372810865</v>
      </c>
      <c r="H32" s="151"/>
      <c r="I32" s="30"/>
      <c r="J32" s="145"/>
    </row>
    <row r="33" spans="1:10" ht="15" x14ac:dyDescent="0.2">
      <c r="A33" s="36" t="s">
        <v>61</v>
      </c>
      <c r="B33" s="95" t="s">
        <v>162</v>
      </c>
      <c r="C33" s="73"/>
      <c r="D33" s="30">
        <f>'CGN2005.001 2023'!F307</f>
        <v>49034216</v>
      </c>
      <c r="E33" s="30">
        <f>'CGN2005.001 2023'!C307</f>
        <v>36830536</v>
      </c>
      <c r="F33" s="37">
        <f>+D33-E33</f>
        <v>12203680</v>
      </c>
      <c r="G33" s="150">
        <f>(D33-E33)/D33</f>
        <v>0.24888090389780068</v>
      </c>
      <c r="H33" s="150"/>
    </row>
    <row r="34" spans="1:10" ht="15" x14ac:dyDescent="0.2">
      <c r="A34" s="36" t="s">
        <v>94</v>
      </c>
      <c r="B34" s="95" t="s">
        <v>184</v>
      </c>
      <c r="C34" s="73"/>
      <c r="D34" s="30">
        <f>'CGN2005.001 2023'!F337</f>
        <v>3255</v>
      </c>
      <c r="E34" s="30">
        <f>'CGN2005.001 2023'!C337</f>
        <v>3255</v>
      </c>
      <c r="F34" s="37">
        <f>+D34-E34</f>
        <v>0</v>
      </c>
      <c r="G34" s="150">
        <f>(D34-E34)/D34</f>
        <v>0</v>
      </c>
      <c r="H34" s="150"/>
    </row>
    <row r="35" spans="1:10" ht="15" x14ac:dyDescent="0.2">
      <c r="A35" s="36"/>
      <c r="B35" s="95"/>
      <c r="C35" s="73"/>
      <c r="E35" s="30"/>
      <c r="F35" s="30"/>
      <c r="G35" s="30"/>
      <c r="H35" s="30"/>
    </row>
    <row r="36" spans="1:10" ht="30" x14ac:dyDescent="0.2">
      <c r="A36" s="27">
        <v>53</v>
      </c>
      <c r="B36" s="1" t="s">
        <v>185</v>
      </c>
      <c r="C36" s="73"/>
      <c r="D36" s="45">
        <f>SUM(D38:D39)</f>
        <v>31208894</v>
      </c>
      <c r="E36" s="45">
        <f>SUM(E38:E39)</f>
        <v>27293992</v>
      </c>
      <c r="F36" s="29">
        <f>+D36-E36</f>
        <v>3914902</v>
      </c>
      <c r="G36" s="151">
        <f>(D36-E36)/D36</f>
        <v>0.12544186923125183</v>
      </c>
      <c r="H36" s="151"/>
      <c r="I36" s="30"/>
      <c r="J36" s="145"/>
    </row>
    <row r="37" spans="1:10" ht="15" x14ac:dyDescent="0.2">
      <c r="A37" s="36"/>
      <c r="B37" s="95"/>
      <c r="C37" s="73"/>
      <c r="D37" s="37"/>
      <c r="E37" s="37"/>
      <c r="F37" s="37"/>
      <c r="G37" s="37"/>
      <c r="H37" s="37"/>
    </row>
    <row r="38" spans="1:10" ht="28.5" x14ac:dyDescent="0.2">
      <c r="A38" s="36" t="s">
        <v>652</v>
      </c>
      <c r="B38" s="95" t="s">
        <v>653</v>
      </c>
      <c r="C38" s="73"/>
      <c r="D38" s="37">
        <v>0</v>
      </c>
      <c r="E38" s="37">
        <v>0</v>
      </c>
      <c r="F38" s="37">
        <f>+D38-E38</f>
        <v>0</v>
      </c>
      <c r="G38" s="150">
        <v>0</v>
      </c>
      <c r="H38" s="150"/>
    </row>
    <row r="39" spans="1:10" ht="28.5" x14ac:dyDescent="0.2">
      <c r="A39" s="36" t="s">
        <v>665</v>
      </c>
      <c r="B39" s="95" t="s">
        <v>186</v>
      </c>
      <c r="C39" s="73"/>
      <c r="D39" s="37">
        <f>'CGN2005.001 2023'!F350</f>
        <v>31208894</v>
      </c>
      <c r="E39" s="37">
        <f>'CGN2005.001 2023'!C350</f>
        <v>27293992</v>
      </c>
      <c r="F39" s="37">
        <f>+D39-E39</f>
        <v>3914902</v>
      </c>
      <c r="G39" s="150">
        <f>(D39-E39)/D39</f>
        <v>0.12544186923125183</v>
      </c>
      <c r="H39" s="150"/>
    </row>
    <row r="40" spans="1:10" ht="15" x14ac:dyDescent="0.2">
      <c r="A40" s="36"/>
      <c r="B40" s="95"/>
      <c r="C40" s="73"/>
      <c r="D40" s="37"/>
      <c r="E40" s="37"/>
      <c r="F40" s="37"/>
      <c r="G40" s="37"/>
      <c r="H40" s="37"/>
    </row>
    <row r="41" spans="1:10" ht="15.75" thickBot="1" x14ac:dyDescent="0.25">
      <c r="A41" s="36"/>
      <c r="B41" s="95"/>
      <c r="C41" s="73"/>
      <c r="D41" s="40"/>
      <c r="E41" s="40"/>
      <c r="F41" s="30"/>
      <c r="G41" s="30"/>
      <c r="H41" s="30"/>
    </row>
    <row r="42" spans="1:10" ht="15.75" thickBot="1" x14ac:dyDescent="0.25">
      <c r="A42" s="46"/>
      <c r="B42" s="1" t="s">
        <v>704</v>
      </c>
      <c r="C42" s="73"/>
      <c r="D42" s="33">
        <f>SUM(D15+D22)-SUM(D32+D36)</f>
        <v>53245633</v>
      </c>
      <c r="E42" s="33">
        <f>SUM(E15+E22)-SUM(E32+E36)</f>
        <v>69364215</v>
      </c>
      <c r="F42" s="29">
        <f>+D42-E42</f>
        <v>-16118582</v>
      </c>
      <c r="G42" s="151">
        <f>(E42-D42)/E42</f>
        <v>0.23237604577518825</v>
      </c>
      <c r="H42" s="151"/>
    </row>
    <row r="43" spans="1:10" ht="15" x14ac:dyDescent="0.2">
      <c r="B43" s="95"/>
      <c r="C43" s="73"/>
      <c r="E43" s="30"/>
      <c r="F43" s="30"/>
      <c r="G43" s="30"/>
      <c r="H43" s="30"/>
    </row>
    <row r="44" spans="1:10" ht="15" x14ac:dyDescent="0.2">
      <c r="A44" s="48">
        <v>48</v>
      </c>
      <c r="B44" s="1" t="s">
        <v>158</v>
      </c>
      <c r="C44" s="73"/>
      <c r="D44" s="45">
        <f>SUM(D45:D48)</f>
        <v>962455</v>
      </c>
      <c r="E44" s="45">
        <f>SUM(E45:E48)</f>
        <v>860410</v>
      </c>
      <c r="F44" s="29">
        <f>+D44-E44</f>
        <v>102045</v>
      </c>
      <c r="G44" s="151">
        <f>(D44-E44)/D44</f>
        <v>0.10602573626818916</v>
      </c>
      <c r="H44" s="151"/>
    </row>
    <row r="45" spans="1:10" ht="15" x14ac:dyDescent="0.2">
      <c r="A45" s="49" t="s">
        <v>644</v>
      </c>
      <c r="B45" s="95" t="s">
        <v>159</v>
      </c>
      <c r="C45" s="73"/>
      <c r="D45" s="30">
        <f>'CGN2005.001 2023'!F295</f>
        <v>962455</v>
      </c>
      <c r="E45" s="30">
        <f>'CGN2005.001 2023'!C295</f>
        <v>860410</v>
      </c>
      <c r="F45" s="37">
        <f>+D45-E45</f>
        <v>102045</v>
      </c>
      <c r="G45" s="150">
        <f>(D45-E45)/D45</f>
        <v>0.10602573626818916</v>
      </c>
      <c r="H45" s="150"/>
    </row>
    <row r="46" spans="1:10" ht="15" x14ac:dyDescent="0.2">
      <c r="A46" s="49" t="s">
        <v>53</v>
      </c>
      <c r="B46" s="95" t="s">
        <v>54</v>
      </c>
      <c r="C46" s="73"/>
      <c r="D46" s="30">
        <f>+'CGN2005.001 2023'!F298</f>
        <v>0</v>
      </c>
      <c r="E46" s="30">
        <f>+'CGN2005.001 2023'!C298</f>
        <v>0</v>
      </c>
      <c r="F46" s="37">
        <f>+D46-E46</f>
        <v>0</v>
      </c>
      <c r="G46" s="150">
        <v>0</v>
      </c>
      <c r="H46" s="150"/>
    </row>
    <row r="47" spans="1:10" ht="15" x14ac:dyDescent="0.2">
      <c r="A47" s="49"/>
      <c r="B47" s="95"/>
      <c r="C47" s="73"/>
      <c r="E47" s="30"/>
      <c r="F47" s="30"/>
      <c r="G47" s="30"/>
      <c r="H47" s="30"/>
    </row>
    <row r="48" spans="1:10" ht="15" x14ac:dyDescent="0.2">
      <c r="A48" s="49"/>
      <c r="B48" s="95"/>
      <c r="C48" s="73"/>
      <c r="D48" s="42"/>
      <c r="E48" s="42"/>
      <c r="F48" s="30"/>
      <c r="G48" s="30"/>
      <c r="H48" s="30"/>
    </row>
    <row r="49" spans="1:9" ht="15" x14ac:dyDescent="0.2">
      <c r="A49" s="48">
        <v>58</v>
      </c>
      <c r="B49" s="1" t="s">
        <v>166</v>
      </c>
      <c r="C49" s="73"/>
      <c r="D49" s="35">
        <f>SUM(D50:D50)</f>
        <v>0</v>
      </c>
      <c r="E49" s="35">
        <f>SUM(E50:E50)</f>
        <v>0</v>
      </c>
      <c r="F49" s="29">
        <f>+D49-E49</f>
        <v>0</v>
      </c>
      <c r="G49" s="151">
        <v>0</v>
      </c>
      <c r="H49" s="151"/>
    </row>
    <row r="50" spans="1:9" ht="15" x14ac:dyDescent="0.2">
      <c r="A50" s="49" t="s">
        <v>98</v>
      </c>
      <c r="B50" s="95" t="s">
        <v>99</v>
      </c>
      <c r="C50" s="73"/>
      <c r="D50" s="30">
        <f>+'CGN2005.001 2023'!F360</f>
        <v>0</v>
      </c>
      <c r="E50" s="30">
        <f>+'CGN2005.001 2023'!C360</f>
        <v>0</v>
      </c>
      <c r="F50" s="37">
        <f>+D50-E50</f>
        <v>0</v>
      </c>
      <c r="G50" s="150">
        <v>0</v>
      </c>
      <c r="H50" s="150"/>
      <c r="I50" s="96"/>
    </row>
    <row r="51" spans="1:9" ht="15.75" thickBot="1" x14ac:dyDescent="0.25">
      <c r="A51" s="27"/>
      <c r="B51" s="95"/>
      <c r="C51" s="97"/>
      <c r="E51" s="30"/>
      <c r="F51" s="30"/>
      <c r="G51" s="150"/>
      <c r="H51" s="150"/>
      <c r="I51" s="96"/>
    </row>
    <row r="52" spans="1:9" ht="16.5" thickTop="1" thickBot="1" x14ac:dyDescent="0.25">
      <c r="A52" s="27"/>
      <c r="B52" s="1" t="s">
        <v>718</v>
      </c>
      <c r="C52" s="73"/>
      <c r="D52" s="50">
        <f>SUM(D42+D44-D49)</f>
        <v>54208088</v>
      </c>
      <c r="E52" s="50">
        <f>SUM(E42+E44-E49)</f>
        <v>70224625</v>
      </c>
      <c r="F52" s="29">
        <f>+D52-E52</f>
        <v>-16016537</v>
      </c>
      <c r="G52" s="151">
        <f>(E52-D52)/E52</f>
        <v>0.22807579250156196</v>
      </c>
      <c r="H52" s="151"/>
      <c r="I52" s="96"/>
    </row>
    <row r="53" spans="1:9" ht="15.75" thickTop="1" x14ac:dyDescent="0.2">
      <c r="A53" s="36"/>
      <c r="B53" s="51"/>
      <c r="C53" s="56"/>
      <c r="D53" s="43"/>
      <c r="E53" s="43"/>
      <c r="F53" s="43"/>
      <c r="G53" s="43"/>
      <c r="H53" s="43"/>
      <c r="I53" s="96"/>
    </row>
    <row r="54" spans="1:9" ht="40.5" customHeight="1" x14ac:dyDescent="0.2">
      <c r="A54" s="36"/>
      <c r="B54" s="51"/>
      <c r="C54" s="56"/>
      <c r="D54" s="43"/>
      <c r="E54" s="43"/>
      <c r="F54" s="43"/>
      <c r="G54" s="43"/>
      <c r="H54" s="43"/>
      <c r="I54" s="96"/>
    </row>
    <row r="55" spans="1:9" ht="15" x14ac:dyDescent="0.2">
      <c r="A55" s="48"/>
      <c r="B55" s="52"/>
      <c r="C55" s="74"/>
      <c r="D55" s="53"/>
      <c r="E55" s="30"/>
      <c r="F55" s="43"/>
      <c r="G55" s="43"/>
      <c r="H55" s="43"/>
      <c r="I55" s="96"/>
    </row>
    <row r="56" spans="1:9" ht="15" x14ac:dyDescent="0.2">
      <c r="A56" s="46"/>
      <c r="B56" s="54"/>
      <c r="C56" s="75"/>
      <c r="D56" s="53"/>
      <c r="E56" s="30"/>
      <c r="F56" s="43"/>
      <c r="G56" s="43"/>
      <c r="H56" s="43"/>
    </row>
    <row r="57" spans="1:9" ht="15" x14ac:dyDescent="0.2">
      <c r="A57" s="36"/>
      <c r="B57" s="71" t="str">
        <f>+'EST SITUAC FRA DETALLADA'!B43</f>
        <v>LEONTE SERNA PALACIOS</v>
      </c>
      <c r="C57" s="71"/>
      <c r="D57" s="47"/>
      <c r="E57" s="89" t="str">
        <f>'EST SITUAC FRA DETALLADA'!J43</f>
        <v>MILVIA LENY MORENO</v>
      </c>
      <c r="F57" s="43"/>
      <c r="G57" s="43"/>
      <c r="H57" s="43"/>
    </row>
    <row r="58" spans="1:9" s="46" customFormat="1" ht="15" x14ac:dyDescent="0.2">
      <c r="A58" s="47"/>
      <c r="B58" s="71" t="str">
        <f>+'EST SITUAC FRA DETALLADA'!B44</f>
        <v>RECTOR</v>
      </c>
      <c r="C58" s="71"/>
      <c r="E58" s="89" t="str">
        <f>'EST SITUAC FRA DETALLADA'!J44</f>
        <v>Contador Publico, TP 138946-T</v>
      </c>
      <c r="F58" s="43"/>
      <c r="G58" s="43"/>
      <c r="H58" s="43"/>
    </row>
    <row r="59" spans="1:9" s="46" customFormat="1" ht="15" x14ac:dyDescent="0.2">
      <c r="A59" s="47"/>
      <c r="B59" s="98"/>
      <c r="C59" s="71"/>
      <c r="D59" s="231"/>
      <c r="E59" s="231"/>
      <c r="F59" s="43"/>
      <c r="G59" s="43"/>
      <c r="H59" s="43"/>
    </row>
    <row r="60" spans="1:9" ht="15" x14ac:dyDescent="0.2">
      <c r="F60" s="43"/>
      <c r="G60" s="43"/>
      <c r="H60" s="43"/>
    </row>
    <row r="61" spans="1:9" ht="15" x14ac:dyDescent="0.2">
      <c r="F61" s="43"/>
      <c r="G61" s="43"/>
      <c r="H61" s="43"/>
    </row>
    <row r="62" spans="1:9" ht="15" x14ac:dyDescent="0.2">
      <c r="F62" s="43"/>
      <c r="G62" s="43"/>
      <c r="H62" s="43"/>
    </row>
    <row r="63" spans="1:9" ht="15" x14ac:dyDescent="0.2">
      <c r="F63" s="43"/>
      <c r="G63" s="43"/>
      <c r="H63" s="43"/>
    </row>
    <row r="64" spans="1:9" ht="15" x14ac:dyDescent="0.2">
      <c r="F64" s="43"/>
      <c r="G64" s="43"/>
      <c r="H64" s="43"/>
    </row>
    <row r="65" spans="6:8" ht="15" x14ac:dyDescent="0.2">
      <c r="F65" s="43"/>
      <c r="G65" s="43"/>
      <c r="H65" s="43"/>
    </row>
  </sheetData>
  <mergeCells count="6">
    <mergeCell ref="D59:E59"/>
    <mergeCell ref="A1:G1"/>
    <mergeCell ref="A2:G2"/>
    <mergeCell ref="A3:G3"/>
    <mergeCell ref="A4:G4"/>
    <mergeCell ref="A5:G5"/>
  </mergeCells>
  <printOptions horizontalCentered="1" verticalCentered="1"/>
  <pageMargins left="0.75" right="0.75" top="0.66" bottom="0.85" header="0" footer="0"/>
  <pageSetup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4"/>
  <sheetViews>
    <sheetView view="pageBreakPreview" topLeftCell="A16" zoomScale="60" zoomScaleNormal="70" workbookViewId="0">
      <selection activeCell="D28" sqref="D28"/>
    </sheetView>
  </sheetViews>
  <sheetFormatPr baseColWidth="10" defaultRowHeight="12.75" x14ac:dyDescent="0.2"/>
  <cols>
    <col min="1" max="1" width="42.7109375" style="86" customWidth="1"/>
    <col min="2" max="2" width="8.28515625" style="87" customWidth="1"/>
    <col min="3" max="8" width="23.28515625" style="16" customWidth="1"/>
    <col min="9" max="16384" width="11.42578125" style="16"/>
  </cols>
  <sheetData>
    <row r="1" spans="1:15" ht="15" x14ac:dyDescent="0.2">
      <c r="A1" s="233"/>
      <c r="B1" s="233"/>
      <c r="C1" s="233"/>
      <c r="D1" s="233"/>
      <c r="E1" s="233"/>
      <c r="F1" s="233"/>
      <c r="G1" s="233"/>
      <c r="H1" s="233"/>
    </row>
    <row r="2" spans="1:15" ht="15" x14ac:dyDescent="0.2">
      <c r="A2" s="230" t="s">
        <v>685</v>
      </c>
      <c r="B2" s="230"/>
      <c r="C2" s="230"/>
      <c r="D2" s="230"/>
      <c r="E2" s="230"/>
      <c r="F2" s="230"/>
      <c r="G2" s="230"/>
      <c r="H2" s="230"/>
      <c r="I2" s="51"/>
      <c r="J2" s="51"/>
      <c r="K2" s="51"/>
      <c r="L2" s="51"/>
      <c r="M2" s="51"/>
      <c r="N2" s="51"/>
      <c r="O2" s="51"/>
    </row>
    <row r="3" spans="1:15" ht="15" x14ac:dyDescent="0.2">
      <c r="A3" s="229" t="s">
        <v>689</v>
      </c>
      <c r="B3" s="229"/>
      <c r="C3" s="229"/>
      <c r="D3" s="229"/>
      <c r="E3" s="229"/>
      <c r="F3" s="229"/>
      <c r="G3" s="229"/>
      <c r="H3" s="229"/>
      <c r="I3" s="46"/>
      <c r="J3" s="46"/>
      <c r="K3" s="46"/>
      <c r="L3" s="46"/>
      <c r="M3" s="46"/>
      <c r="N3" s="46"/>
      <c r="O3" s="46"/>
    </row>
    <row r="4" spans="1:15" ht="15" x14ac:dyDescent="0.2">
      <c r="A4" s="234" t="s">
        <v>187</v>
      </c>
      <c r="B4" s="234"/>
      <c r="C4" s="234"/>
      <c r="D4" s="234"/>
      <c r="E4" s="234"/>
      <c r="F4" s="234"/>
      <c r="G4" s="234"/>
      <c r="H4" s="234"/>
    </row>
    <row r="5" spans="1:15" ht="15" x14ac:dyDescent="0.2">
      <c r="A5" s="234" t="s">
        <v>740</v>
      </c>
      <c r="B5" s="234"/>
      <c r="C5" s="234"/>
      <c r="D5" s="234"/>
      <c r="E5" s="234"/>
      <c r="F5" s="234"/>
      <c r="G5" s="234"/>
      <c r="H5" s="234"/>
    </row>
    <row r="6" spans="1:15" ht="18.75" customHeight="1" x14ac:dyDescent="0.2">
      <c r="A6" s="234" t="s">
        <v>696</v>
      </c>
      <c r="B6" s="234"/>
      <c r="C6" s="234"/>
      <c r="D6" s="234"/>
      <c r="E6" s="234"/>
      <c r="F6" s="234"/>
      <c r="G6" s="234"/>
      <c r="H6" s="234"/>
    </row>
    <row r="7" spans="1:15" ht="12.75" customHeight="1" x14ac:dyDescent="0.2">
      <c r="A7" s="19"/>
      <c r="B7" s="82"/>
      <c r="C7" s="19"/>
      <c r="D7" s="19"/>
      <c r="E7" s="19"/>
      <c r="F7" s="19"/>
      <c r="G7" s="19"/>
      <c r="H7" s="19"/>
    </row>
    <row r="8" spans="1:15" ht="28.5" customHeight="1" x14ac:dyDescent="0.2">
      <c r="A8" s="19"/>
      <c r="B8" s="82"/>
      <c r="C8" s="236" t="s">
        <v>705</v>
      </c>
      <c r="D8" s="236" t="s">
        <v>741</v>
      </c>
      <c r="E8" s="236" t="s">
        <v>742</v>
      </c>
      <c r="F8" s="236" t="s">
        <v>743</v>
      </c>
      <c r="G8" s="236" t="s">
        <v>706</v>
      </c>
      <c r="H8" s="236" t="s">
        <v>707</v>
      </c>
    </row>
    <row r="9" spans="1:15" x14ac:dyDescent="0.2">
      <c r="A9" s="19"/>
      <c r="B9" s="152"/>
      <c r="C9" s="236"/>
      <c r="D9" s="236"/>
      <c r="E9" s="236"/>
      <c r="F9" s="236"/>
      <c r="G9" s="236"/>
      <c r="H9" s="236"/>
    </row>
    <row r="10" spans="1:15" x14ac:dyDescent="0.2">
      <c r="A10" s="19"/>
      <c r="B10" s="82"/>
      <c r="C10" s="19"/>
      <c r="D10" s="19"/>
      <c r="E10" s="19"/>
      <c r="F10" s="19"/>
      <c r="G10" s="19"/>
      <c r="H10" s="19"/>
    </row>
    <row r="11" spans="1:15" ht="19.5" customHeight="1" x14ac:dyDescent="0.2">
      <c r="A11" s="153" t="s">
        <v>708</v>
      </c>
      <c r="B11" s="83"/>
      <c r="C11" s="19"/>
      <c r="D11" s="19"/>
      <c r="E11" s="19"/>
      <c r="F11" s="19"/>
      <c r="G11" s="19"/>
      <c r="H11" s="19"/>
    </row>
    <row r="12" spans="1:15" ht="19.5" customHeight="1" x14ac:dyDescent="0.2">
      <c r="A12" s="19"/>
      <c r="B12" s="82"/>
      <c r="C12" s="19"/>
      <c r="D12" s="19"/>
      <c r="E12" s="19"/>
      <c r="F12" s="19"/>
      <c r="G12" s="19"/>
      <c r="H12" s="19"/>
    </row>
    <row r="13" spans="1:15" ht="19.5" customHeight="1" thickBot="1" x14ac:dyDescent="0.25">
      <c r="A13" s="171" t="s">
        <v>744</v>
      </c>
      <c r="B13" s="164"/>
      <c r="C13" s="172">
        <f>'EST SITUAC FRA DETALLADA'!M30</f>
        <v>533776587</v>
      </c>
      <c r="D13" s="172"/>
      <c r="E13" s="172"/>
      <c r="F13" s="172"/>
      <c r="G13" s="172"/>
      <c r="H13" s="172">
        <f>C13+D13+E13+F13</f>
        <v>533776587</v>
      </c>
    </row>
    <row r="14" spans="1:15" ht="19.5" customHeight="1" thickTop="1" x14ac:dyDescent="0.2">
      <c r="A14" s="85"/>
      <c r="B14" s="84"/>
      <c r="C14" s="77"/>
      <c r="D14" s="77"/>
      <c r="E14" s="77"/>
      <c r="F14" s="77"/>
      <c r="G14" s="77"/>
      <c r="H14" s="77"/>
    </row>
    <row r="15" spans="1:15" ht="19.5" customHeight="1" x14ac:dyDescent="0.2">
      <c r="A15" s="83">
        <v>2018</v>
      </c>
      <c r="B15" s="83"/>
      <c r="C15" s="85"/>
      <c r="D15" s="85"/>
      <c r="E15" s="85"/>
      <c r="F15" s="85"/>
      <c r="G15" s="85"/>
      <c r="H15" s="85"/>
    </row>
    <row r="16" spans="1:15" ht="19.5" customHeight="1" x14ac:dyDescent="0.2">
      <c r="A16" s="85" t="s">
        <v>709</v>
      </c>
      <c r="B16" s="84"/>
      <c r="C16" s="85"/>
      <c r="D16" s="85"/>
      <c r="E16" s="85"/>
      <c r="F16" s="85"/>
      <c r="G16" s="85"/>
      <c r="H16" s="85"/>
    </row>
    <row r="17" spans="1:8" ht="19.5" customHeight="1" x14ac:dyDescent="0.2">
      <c r="A17" s="85"/>
      <c r="B17" s="84"/>
      <c r="C17" s="85"/>
      <c r="D17" s="85"/>
      <c r="E17" s="85"/>
      <c r="F17" s="85"/>
      <c r="G17" s="85"/>
      <c r="H17" s="85"/>
    </row>
    <row r="18" spans="1:8" ht="19.5" customHeight="1" x14ac:dyDescent="0.2">
      <c r="A18" s="85" t="s">
        <v>723</v>
      </c>
      <c r="B18" s="84"/>
      <c r="C18" s="77">
        <v>0</v>
      </c>
      <c r="D18" s="77"/>
      <c r="E18" s="77">
        <f>-(C18)</f>
        <v>0</v>
      </c>
      <c r="F18" s="85"/>
      <c r="G18" s="85"/>
      <c r="H18" s="85"/>
    </row>
    <row r="19" spans="1:8" ht="19.5" customHeight="1" x14ac:dyDescent="0.2">
      <c r="A19" s="235" t="s">
        <v>710</v>
      </c>
      <c r="B19" s="154"/>
      <c r="C19" s="85"/>
      <c r="D19" s="155"/>
      <c r="E19" s="155"/>
      <c r="F19" s="155"/>
      <c r="G19" s="155"/>
      <c r="H19" s="155"/>
    </row>
    <row r="20" spans="1:8" ht="19.5" customHeight="1" x14ac:dyDescent="0.2">
      <c r="A20" s="235"/>
      <c r="B20" s="154"/>
      <c r="C20" s="156"/>
      <c r="D20" s="157"/>
      <c r="E20" s="157"/>
      <c r="F20" s="157"/>
      <c r="G20" s="157"/>
      <c r="H20" s="157"/>
    </row>
    <row r="21" spans="1:8" ht="19.5" customHeight="1" x14ac:dyDescent="0.2">
      <c r="A21" s="158" t="s">
        <v>711</v>
      </c>
      <c r="B21" s="159"/>
      <c r="C21" s="77">
        <v>0</v>
      </c>
      <c r="D21" s="77">
        <v>0</v>
      </c>
      <c r="E21" s="77">
        <v>0</v>
      </c>
      <c r="F21" s="77">
        <v>0</v>
      </c>
      <c r="G21" s="77">
        <v>0</v>
      </c>
      <c r="H21" s="77">
        <v>0</v>
      </c>
    </row>
    <row r="22" spans="1:8" ht="19.5" customHeight="1" x14ac:dyDescent="0.2">
      <c r="A22" s="158" t="s">
        <v>581</v>
      </c>
      <c r="B22" s="159"/>
      <c r="C22" s="77"/>
      <c r="D22" s="77">
        <v>0</v>
      </c>
      <c r="E22" s="77">
        <v>0</v>
      </c>
      <c r="F22" s="77">
        <v>0</v>
      </c>
      <c r="G22" s="77">
        <f>'EST SITUAC FRA DETALLADA'!M33</f>
        <v>0</v>
      </c>
      <c r="H22" s="77">
        <v>0</v>
      </c>
    </row>
    <row r="23" spans="1:8" ht="19.5" customHeight="1" x14ac:dyDescent="0.2">
      <c r="A23" s="158" t="s">
        <v>636</v>
      </c>
      <c r="B23" s="159"/>
      <c r="C23" s="77">
        <v>0</v>
      </c>
      <c r="D23" s="77">
        <v>0</v>
      </c>
      <c r="E23" s="77">
        <v>0</v>
      </c>
      <c r="F23" s="77">
        <v>0</v>
      </c>
      <c r="G23" s="77">
        <v>0</v>
      </c>
      <c r="H23" s="77">
        <v>0</v>
      </c>
    </row>
    <row r="24" spans="1:8" ht="19.5" customHeight="1" x14ac:dyDescent="0.2">
      <c r="A24" s="158" t="s">
        <v>722</v>
      </c>
      <c r="B24" s="159"/>
      <c r="C24" s="77">
        <v>0</v>
      </c>
      <c r="D24" s="77">
        <v>0</v>
      </c>
      <c r="E24" s="77">
        <v>0</v>
      </c>
      <c r="F24" s="77">
        <v>0</v>
      </c>
      <c r="G24" s="77">
        <v>0</v>
      </c>
      <c r="H24" s="77">
        <v>0</v>
      </c>
    </row>
    <row r="25" spans="1:8" ht="19.5" customHeight="1" x14ac:dyDescent="0.2">
      <c r="A25" s="158" t="s">
        <v>638</v>
      </c>
      <c r="B25" s="159"/>
      <c r="C25" s="160">
        <v>0</v>
      </c>
      <c r="D25" s="160">
        <v>0</v>
      </c>
      <c r="E25" s="160">
        <v>0</v>
      </c>
      <c r="F25" s="160">
        <v>0</v>
      </c>
      <c r="G25" s="160"/>
      <c r="H25" s="160">
        <v>0</v>
      </c>
    </row>
    <row r="26" spans="1:8" ht="19.5" customHeight="1" x14ac:dyDescent="0.2">
      <c r="A26" s="161" t="s">
        <v>716</v>
      </c>
      <c r="B26" s="18"/>
      <c r="C26" s="162"/>
      <c r="D26" s="162"/>
      <c r="E26" s="162"/>
      <c r="F26" s="162"/>
      <c r="G26" s="77"/>
      <c r="H26" s="77">
        <f>+G26</f>
        <v>0</v>
      </c>
    </row>
    <row r="27" spans="1:8" ht="19.5" customHeight="1" x14ac:dyDescent="0.2">
      <c r="A27" s="158"/>
      <c r="B27" s="159"/>
      <c r="C27" s="77"/>
      <c r="D27" s="77"/>
      <c r="E27" s="77"/>
      <c r="F27" s="77"/>
      <c r="G27" s="77"/>
      <c r="H27" s="77"/>
    </row>
    <row r="28" spans="1:8" ht="19.5" customHeight="1" thickBot="1" x14ac:dyDescent="0.25">
      <c r="A28" s="166" t="s">
        <v>724</v>
      </c>
      <c r="B28" s="168"/>
      <c r="C28" s="169">
        <f>SUM(C13:C25)</f>
        <v>533776587</v>
      </c>
      <c r="D28" s="169">
        <f>'EST SITUAC FRA DETALLADA'!M32</f>
        <v>97215461</v>
      </c>
      <c r="E28" s="169">
        <f>SUM(E13:E25)</f>
        <v>0</v>
      </c>
      <c r="F28" s="169">
        <f>SUM(F13:F25)</f>
        <v>0</v>
      </c>
      <c r="G28" s="169">
        <f>SUM(G13:G25)</f>
        <v>0</v>
      </c>
      <c r="H28" s="170">
        <f>SUM(C28+D28+E28-F28+G28)</f>
        <v>630992048</v>
      </c>
    </row>
    <row r="29" spans="1:8" ht="19.5" customHeight="1" thickTop="1" x14ac:dyDescent="0.2">
      <c r="A29" s="158"/>
      <c r="B29" s="159"/>
      <c r="C29" s="77"/>
      <c r="D29" s="77"/>
      <c r="E29" s="77"/>
      <c r="F29" s="77"/>
      <c r="G29" s="77"/>
      <c r="H29" s="77"/>
    </row>
    <row r="30" spans="1:8" ht="19.5" customHeight="1" x14ac:dyDescent="0.2">
      <c r="A30" s="158"/>
      <c r="B30" s="159"/>
      <c r="C30" s="77"/>
      <c r="D30" s="77"/>
      <c r="E30" s="77"/>
      <c r="F30" s="77"/>
      <c r="G30" s="77"/>
      <c r="H30" s="77"/>
    </row>
    <row r="31" spans="1:8" ht="19.5" customHeight="1" x14ac:dyDescent="0.2">
      <c r="A31" s="158" t="s">
        <v>745</v>
      </c>
      <c r="B31" s="159"/>
      <c r="C31" s="77"/>
      <c r="D31" s="77"/>
      <c r="E31" s="77"/>
      <c r="F31" s="77"/>
      <c r="G31" s="77"/>
      <c r="H31" s="77"/>
    </row>
    <row r="32" spans="1:8" ht="19.5" customHeight="1" x14ac:dyDescent="0.2">
      <c r="A32" s="158"/>
      <c r="B32" s="159"/>
      <c r="C32" s="77"/>
      <c r="D32" s="77"/>
      <c r="E32" s="77"/>
      <c r="F32" s="77"/>
      <c r="G32" s="77"/>
      <c r="H32" s="77"/>
    </row>
    <row r="33" spans="1:9" ht="19.5" customHeight="1" x14ac:dyDescent="0.2">
      <c r="A33" s="158" t="s">
        <v>746</v>
      </c>
      <c r="B33" s="159"/>
      <c r="C33" s="77"/>
      <c r="D33" s="77"/>
      <c r="E33" s="77"/>
      <c r="F33" s="77"/>
      <c r="G33" s="77"/>
      <c r="H33" s="77">
        <f>SUM(C33:G33)</f>
        <v>0</v>
      </c>
    </row>
    <row r="34" spans="1:9" ht="19.5" customHeight="1" x14ac:dyDescent="0.2">
      <c r="A34" s="158" t="s">
        <v>747</v>
      </c>
      <c r="B34" s="159"/>
      <c r="C34" s="160"/>
      <c r="D34" s="160"/>
      <c r="E34" s="160"/>
      <c r="F34" s="160">
        <f>'EST SITUAC FRA DETALLADA'!L32</f>
        <v>54208088</v>
      </c>
      <c r="G34" s="160"/>
      <c r="H34" s="160">
        <f>SUM(C34:G34)</f>
        <v>54208088</v>
      </c>
    </row>
    <row r="35" spans="1:9" ht="19.5" customHeight="1" x14ac:dyDescent="0.2">
      <c r="A35" s="161"/>
      <c r="B35" s="163"/>
      <c r="C35" s="162">
        <f t="shared" ref="C35:E35" si="0">SUM(C32:C34)</f>
        <v>0</v>
      </c>
      <c r="D35" s="162">
        <f t="shared" si="0"/>
        <v>0</v>
      </c>
      <c r="E35" s="162">
        <f t="shared" si="0"/>
        <v>0</v>
      </c>
      <c r="F35" s="77"/>
      <c r="G35" s="77"/>
      <c r="H35" s="77"/>
    </row>
    <row r="36" spans="1:9" ht="33.75" customHeight="1" x14ac:dyDescent="0.2">
      <c r="A36" s="161" t="s">
        <v>748</v>
      </c>
      <c r="B36" s="159"/>
      <c r="C36" s="77"/>
      <c r="D36" s="77"/>
      <c r="E36" s="77"/>
      <c r="F36" s="77"/>
      <c r="G36" s="77"/>
      <c r="H36" s="77"/>
    </row>
    <row r="37" spans="1:9" ht="19.5" customHeight="1" thickBot="1" x14ac:dyDescent="0.25">
      <c r="A37" s="166" t="str">
        <f>+A31</f>
        <v>Al 31 de Diciembre de 2019</v>
      </c>
      <c r="B37" s="168"/>
      <c r="C37" s="169">
        <f>+C28+C35</f>
        <v>533776587</v>
      </c>
      <c r="D37" s="169">
        <f>+D28+D35</f>
        <v>97215461</v>
      </c>
      <c r="E37" s="169">
        <f>+E35</f>
        <v>0</v>
      </c>
      <c r="F37" s="169">
        <f>SUM(F28+F34)</f>
        <v>54208088</v>
      </c>
      <c r="G37" s="169">
        <f>+G28+G35</f>
        <v>0</v>
      </c>
      <c r="H37" s="170">
        <f>SUM(C37:G37)</f>
        <v>685200136</v>
      </c>
      <c r="I37" s="88"/>
    </row>
    <row r="38" spans="1:9" ht="19.5" customHeight="1" thickTop="1" x14ac:dyDescent="0.2">
      <c r="A38" s="158"/>
      <c r="B38" s="159"/>
      <c r="C38" s="77"/>
      <c r="D38" s="77"/>
      <c r="E38" s="77"/>
      <c r="F38" s="77"/>
      <c r="G38" s="77"/>
      <c r="H38" s="77"/>
      <c r="I38" s="88"/>
    </row>
    <row r="39" spans="1:9" ht="19.5" customHeight="1" x14ac:dyDescent="0.2">
      <c r="A39" s="158"/>
      <c r="B39" s="159"/>
      <c r="C39" s="77"/>
      <c r="D39" s="77"/>
      <c r="E39" s="77"/>
      <c r="F39" s="77"/>
      <c r="G39" s="77"/>
      <c r="H39" s="77"/>
      <c r="I39" s="88"/>
    </row>
    <row r="40" spans="1:9" x14ac:dyDescent="0.2">
      <c r="A40" s="16"/>
      <c r="E40"/>
    </row>
    <row r="41" spans="1:9" x14ac:dyDescent="0.2">
      <c r="A41" s="16"/>
    </row>
    <row r="42" spans="1:9" ht="15" x14ac:dyDescent="0.2">
      <c r="A42" s="16"/>
      <c r="B42" s="164"/>
      <c r="C42" s="12"/>
      <c r="D42" s="12"/>
      <c r="E42" s="12"/>
      <c r="F42" s="12"/>
    </row>
    <row r="43" spans="1:9" ht="15.75" x14ac:dyDescent="0.2">
      <c r="B43" s="165"/>
      <c r="C43" s="165" t="s">
        <v>712</v>
      </c>
      <c r="E43" s="166"/>
      <c r="F43" s="166" t="s">
        <v>717</v>
      </c>
      <c r="G43" s="167"/>
    </row>
    <row r="44" spans="1:9" ht="15.75" x14ac:dyDescent="0.2">
      <c r="B44" s="165"/>
      <c r="C44" s="165" t="s">
        <v>713</v>
      </c>
      <c r="E44" s="166"/>
      <c r="F44" s="166" t="s">
        <v>749</v>
      </c>
      <c r="G44" s="167"/>
    </row>
  </sheetData>
  <mergeCells count="13">
    <mergeCell ref="A19:A20"/>
    <mergeCell ref="A6:H6"/>
    <mergeCell ref="C8:C9"/>
    <mergeCell ref="D8:D9"/>
    <mergeCell ref="E8:E9"/>
    <mergeCell ref="F8:F9"/>
    <mergeCell ref="G8:G9"/>
    <mergeCell ref="H8:H9"/>
    <mergeCell ref="A2:H2"/>
    <mergeCell ref="A3:H3"/>
    <mergeCell ref="A1:H1"/>
    <mergeCell ref="A4:H4"/>
    <mergeCell ref="A5:H5"/>
  </mergeCells>
  <pageMargins left="0.70866141732283472" right="0.70866141732283472" top="0.74803149606299213" bottom="0.51181102362204722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CGN2005.001 2022</vt:lpstr>
      <vt:lpstr>CGN2005.001 2023</vt:lpstr>
      <vt:lpstr>EST SITUAC FRA DETALLADA</vt:lpstr>
      <vt:lpstr>ESTADO DE RESULTADO</vt:lpstr>
      <vt:lpstr>EST SITUAC FRA DETALLADA mes</vt:lpstr>
      <vt:lpstr>ESTADO DE RESULTADO mes</vt:lpstr>
      <vt:lpstr>CAMBIOS EN EL PATRIMONIO</vt:lpstr>
      <vt:lpstr>'CGN2005.001 2022'!Área_de_impresión</vt:lpstr>
      <vt:lpstr>'CGN2005.001 2023'!Área_de_impresión</vt:lpstr>
      <vt:lpstr>'EST SITUAC FRA DETALLADA'!Área_de_impresión</vt:lpstr>
      <vt:lpstr>'EST SITUAC FRA DETALLADA mes'!Área_de_impresión</vt:lpstr>
      <vt:lpstr>'ESTADO DE RESULTADO'!Área_de_impresión</vt:lpstr>
      <vt:lpstr>'ESTADO DE RESULTADO mes'!Área_de_impresión</vt:lpstr>
      <vt:lpstr>'CGN2005.001 2022'!Títulos_a_imprimir</vt:lpstr>
      <vt:lpstr>'CGN2005.001 2023'!Títulos_a_imprimir</vt:lpstr>
      <vt:lpstr>'EST SITUAC FRA DETALLADA'!Títulos_a_imprimir</vt:lpstr>
      <vt:lpstr>'EST SITUAC FRA DETALLADA mes'!Títulos_a_imprimir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Lily Erazo Ceballos</cp:lastModifiedBy>
  <cp:lastPrinted>2023-09-07T18:40:20Z</cp:lastPrinted>
  <dcterms:created xsi:type="dcterms:W3CDTF">2000-02-22T12:47:05Z</dcterms:created>
  <dcterms:modified xsi:type="dcterms:W3CDTF">2023-09-07T18:40:49Z</dcterms:modified>
</cp:coreProperties>
</file>